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20730" windowHeight="9525" activeTab="1"/>
  </bookViews>
  <sheets>
    <sheet name="2018г" sheetId="1" r:id="rId1"/>
    <sheet name="Перечень (3)" sheetId="2" r:id="rId2"/>
    <sheet name="Лист1" sheetId="3" r:id="rId3"/>
  </sheets>
  <externalReferences>
    <externalReference r:id="rId4"/>
  </externalReferences>
  <definedNames>
    <definedName name="_xlnm.Print_Area" localSheetId="0">'2018г'!$A$1:$F$84</definedName>
    <definedName name="_xlnm.Print_Area" localSheetId="1">'Перечень (3)'!$B$1:$G$67</definedName>
  </definedNames>
  <calcPr calcId="145621"/>
</workbook>
</file>

<file path=xl/calcChain.xml><?xml version="1.0" encoding="utf-8"?>
<calcChain xmlns="http://schemas.openxmlformats.org/spreadsheetml/2006/main">
  <c r="E39" i="2" l="1"/>
  <c r="E9" i="2" l="1"/>
  <c r="E8" i="2" s="1"/>
  <c r="F38" i="2" s="1"/>
  <c r="F49" i="2" l="1"/>
  <c r="E49" i="2" s="1"/>
  <c r="F25" i="2"/>
  <c r="E25" i="2" s="1"/>
  <c r="F64" i="2"/>
  <c r="E64" i="2" s="1"/>
  <c r="F55" i="2"/>
  <c r="E55" i="2" s="1"/>
  <c r="F51" i="2"/>
  <c r="E51" i="2" s="1"/>
  <c r="F13" i="2"/>
  <c r="F53" i="2"/>
  <c r="E53" i="2" s="1"/>
  <c r="F48" i="2"/>
  <c r="E48" i="2" s="1"/>
  <c r="F42" i="2"/>
  <c r="E42" i="2" s="1"/>
  <c r="F46" i="2"/>
  <c r="E46" i="2" s="1"/>
  <c r="E38" i="2"/>
  <c r="F36" i="2"/>
  <c r="E36" i="2" s="1"/>
  <c r="F23" i="2"/>
  <c r="E23" i="2" s="1"/>
  <c r="F17" i="2"/>
  <c r="E17" i="2" s="1"/>
  <c r="F65" i="2"/>
  <c r="E65" i="2" s="1"/>
  <c r="F62" i="2"/>
  <c r="E62" i="2" s="1"/>
  <c r="F59" i="2"/>
  <c r="E59" i="2" s="1"/>
  <c r="F52" i="2"/>
  <c r="E52" i="2" s="1"/>
  <c r="F41" i="2"/>
  <c r="E41" i="2" s="1"/>
  <c r="F45" i="2"/>
  <c r="E45" i="2" s="1"/>
  <c r="F54" i="2"/>
  <c r="E54" i="2" s="1"/>
  <c r="F44" i="2"/>
  <c r="E44" i="2" s="1"/>
  <c r="F40" i="2"/>
  <c r="E40" i="2" s="1"/>
  <c r="F37" i="2"/>
  <c r="E37" i="2" s="1"/>
  <c r="F19" i="2"/>
  <c r="E19" i="2" s="1"/>
  <c r="F66" i="2"/>
  <c r="E66" i="2" s="1"/>
  <c r="F60" i="2"/>
  <c r="E60" i="2" s="1"/>
  <c r="F43" i="2"/>
  <c r="E43" i="2" s="1"/>
  <c r="I39" i="2"/>
  <c r="J39" i="2" s="1"/>
  <c r="L39" i="2"/>
  <c r="M39" i="2" s="1"/>
  <c r="F67" i="2" l="1"/>
  <c r="E13" i="2"/>
  <c r="E67" i="2" s="1"/>
  <c r="G67" i="2"/>
  <c r="G68" i="2" s="1"/>
  <c r="C39" i="2"/>
  <c r="C6" i="3"/>
  <c r="B6" i="3" l="1"/>
  <c r="B10" i="3" s="1"/>
  <c r="H38" i="2" l="1"/>
  <c r="I38" i="2" s="1"/>
  <c r="J24" i="2"/>
  <c r="I24" i="2"/>
  <c r="H24" i="2"/>
  <c r="C6" i="2"/>
  <c r="C4" i="2"/>
  <c r="C2" i="2"/>
  <c r="I1" i="2"/>
  <c r="J23" i="2" l="1"/>
  <c r="I23" i="2" s="1"/>
  <c r="J36" i="2"/>
  <c r="I36" i="2" s="1"/>
  <c r="J25" i="2"/>
  <c r="I25" i="2" s="1"/>
  <c r="J18" i="2"/>
  <c r="I18" i="2" s="1"/>
  <c r="J21" i="2"/>
  <c r="I21" i="2" s="1"/>
  <c r="J27" i="2"/>
  <c r="I27" i="2" s="1"/>
  <c r="J29" i="2"/>
  <c r="I29" i="2" s="1"/>
  <c r="J32" i="2"/>
  <c r="I32" i="2" s="1"/>
  <c r="J34" i="2"/>
  <c r="I34" i="2" s="1"/>
  <c r="J20" i="2"/>
  <c r="I20" i="2" s="1"/>
  <c r="J22" i="2"/>
  <c r="I22" i="2" s="1"/>
  <c r="K26" i="2"/>
  <c r="J26" i="2" s="1"/>
  <c r="I26" i="2" s="1"/>
  <c r="J28" i="2"/>
  <c r="I28" i="2" s="1"/>
  <c r="J30" i="2"/>
  <c r="I30" i="2" s="1"/>
  <c r="J31" i="2"/>
  <c r="I31" i="2" s="1"/>
  <c r="J33" i="2"/>
  <c r="I33" i="2" s="1"/>
  <c r="R59" i="1"/>
  <c r="I67" i="2" l="1"/>
  <c r="H73" i="1"/>
  <c r="C72" i="1"/>
  <c r="C71" i="1"/>
  <c r="F70" i="1"/>
  <c r="E70" i="1"/>
  <c r="E69" i="1"/>
  <c r="D69" i="1"/>
  <c r="E68" i="1"/>
  <c r="D68" i="1"/>
  <c r="E67" i="1"/>
  <c r="C66" i="1"/>
  <c r="C65" i="1"/>
  <c r="C63" i="1"/>
  <c r="B57" i="1"/>
  <c r="B56" i="1"/>
  <c r="B55" i="1"/>
  <c r="B54" i="1"/>
  <c r="B53" i="1"/>
  <c r="K49" i="1"/>
  <c r="L49" i="1" s="1"/>
  <c r="H49" i="1"/>
  <c r="I49" i="1" s="1"/>
  <c r="K48" i="1"/>
  <c r="L48" i="1" s="1"/>
  <c r="H48" i="1"/>
  <c r="I48" i="1" s="1"/>
  <c r="G47" i="1"/>
  <c r="H47" i="1" s="1"/>
  <c r="C47" i="1"/>
  <c r="G46" i="1"/>
  <c r="H46" i="1" s="1"/>
  <c r="C46" i="1"/>
  <c r="I45" i="1"/>
  <c r="H45" i="1" s="1"/>
  <c r="I30" i="1"/>
  <c r="H30" i="1"/>
  <c r="G30" i="1"/>
  <c r="I23" i="1"/>
  <c r="H23" i="1"/>
  <c r="G23" i="1"/>
  <c r="C22" i="1"/>
  <c r="D21" i="1"/>
  <c r="C21" i="1"/>
  <c r="D20" i="1"/>
  <c r="C20" i="1"/>
  <c r="C9" i="1"/>
  <c r="C8" i="1"/>
  <c r="C6" i="1"/>
  <c r="C2" i="1"/>
  <c r="H1" i="1"/>
  <c r="D70" i="1" s="1"/>
  <c r="I28" i="1" l="1"/>
  <c r="H28" i="1" s="1"/>
  <c r="D67" i="1"/>
  <c r="I44" i="1"/>
  <c r="H44" i="1" s="1"/>
  <c r="I29" i="1"/>
  <c r="H29" i="1" s="1"/>
  <c r="I43" i="1"/>
  <c r="H43" i="1" s="1"/>
  <c r="I24" i="1"/>
  <c r="H24" i="1" s="1"/>
  <c r="I26" i="1"/>
  <c r="H26" i="1" s="1"/>
  <c r="I33" i="1"/>
  <c r="H33" i="1" s="1"/>
  <c r="I35" i="1"/>
  <c r="H35" i="1" s="1"/>
  <c r="I37" i="1"/>
  <c r="H37" i="1" s="1"/>
  <c r="I39" i="1"/>
  <c r="H39" i="1" s="1"/>
  <c r="I41" i="1"/>
  <c r="H41" i="1" s="1"/>
  <c r="I31" i="1"/>
  <c r="H31" i="1" s="1"/>
  <c r="G60" i="1"/>
  <c r="C49" i="1"/>
  <c r="I25" i="1"/>
  <c r="H25" i="1" s="1"/>
  <c r="I27" i="1"/>
  <c r="H27" i="1" s="1"/>
  <c r="J32" i="1"/>
  <c r="I32" i="1" s="1"/>
  <c r="H32" i="1" s="1"/>
  <c r="I34" i="1"/>
  <c r="H34" i="1" s="1"/>
  <c r="I36" i="1"/>
  <c r="H36" i="1" s="1"/>
  <c r="I38" i="1"/>
  <c r="H38" i="1" s="1"/>
  <c r="I40" i="1"/>
  <c r="H40" i="1" s="1"/>
</calcChain>
</file>

<file path=xl/sharedStrings.xml><?xml version="1.0" encoding="utf-8"?>
<sst xmlns="http://schemas.openxmlformats.org/spreadsheetml/2006/main" count="277" uniqueCount="166">
  <si>
    <t>!!!указать период</t>
  </si>
  <si>
    <t xml:space="preserve">Приложение к протоколу </t>
  </si>
  <si>
    <t>кол-во месяцев</t>
  </si>
  <si>
    <t>если на год - 2017</t>
  </si>
  <si>
    <t>2017</t>
  </si>
  <si>
    <t>общего собрания собственников</t>
  </si>
  <si>
    <t>если др - с 01.00.2017</t>
  </si>
  <si>
    <t>№ ___ от ______________ 201___г.</t>
  </si>
  <si>
    <t>Перечень основных работ и услуг по управлению, содержанию и ремонту, необходимых для обеспечения надлежащего состояния общего имущества многоквартирного дома, выполняемых в рамках договора управления и их стоимость на 2018 год</t>
  </si>
  <si>
    <t xml:space="preserve">Адрес </t>
  </si>
  <si>
    <t xml:space="preserve">Тип </t>
  </si>
  <si>
    <t>Многоквартирный дом</t>
  </si>
  <si>
    <t>Этажность</t>
  </si>
  <si>
    <t>Количество проживающих</t>
  </si>
  <si>
    <t>Общая площадь  помещений, в том числе:</t>
  </si>
  <si>
    <t>Периодичность выполнения работ, оказания услуг</t>
  </si>
  <si>
    <t>Площадь жилых помещений</t>
  </si>
  <si>
    <t>Площадь нежилых помещений</t>
  </si>
  <si>
    <t>Наименование работ (услуг)</t>
  </si>
  <si>
    <t>Стоимость работ и услуг в год, руб.</t>
  </si>
  <si>
    <r>
      <t xml:space="preserve">Стоимость работ и услуг </t>
    </r>
    <r>
      <rPr>
        <b/>
        <u/>
        <sz val="11"/>
        <rFont val="Calibri"/>
        <family val="2"/>
        <charset val="204"/>
      </rPr>
      <t xml:space="preserve">в месяц </t>
    </r>
    <r>
      <rPr>
        <b/>
        <sz val="11"/>
        <rFont val="Calibri"/>
        <family val="2"/>
        <charset val="204"/>
        <scheme val="minor"/>
      </rPr>
      <t>на 1 кв.м. площади помещений, руб.</t>
    </r>
  </si>
  <si>
    <t>Техническое обслуживание</t>
  </si>
  <si>
    <t>Техническое обслуживание, в т.ч.:</t>
  </si>
  <si>
    <t>Проведение технических осмотров: систем отопления, магистралей холодного и горячего водоснаснабжения, канализации, фундаментов (видимых частей), подвала, кровли, кровли, фасада здания, стен колонн (столбов), перегородок, перекрытий, покрытий лестниц, внутренние отделки подъездов, окон и дверей мест общего пользования,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При выявлении нарушений - разработка плана восстановительных работ (при необходимости) и проведение восстановительных работ (мелких нарушений).</t>
  </si>
  <si>
    <t>При подготовке к эксплуатации в весенне-летний период: подсыпка просевших отмосток, мелкий ремонт детского оборудования, лавочек, урн, окраска форм, мелкий ремонт, побелка контейнерных площадок - по мере необходимости, консервация систем центрального отопления - 1 раз в год.</t>
  </si>
  <si>
    <t>При подготовке к эксплуатации в осенне-зимний период: замена разбитых стекол окон в помещениях общего пользования, мелкий ремонт изоляции трубопроводов в чердачных помещениях, укрепление трубопроводов, проверка состояния продухов в цоколях зданий, мелкий ремонт - по мере необходимости; регулировка, наладка и  гидравлические испытыния систем отопления, промывка и опрессовка систем центрального отопления, подготовка теплового узла (окраска, побелка помещений, устройство трапов), восстановительный ремонт отопительных приборов на л/клетках (при наличии) - 1 раз в год.</t>
  </si>
  <si>
    <t>При подготовке к эксплуатации в осенне-зимний период: замена разбитых стекол окон в помещениях общего пользования, мелкий ремонт изоляции трубопроводов в чердачных помещениях, укрепление трубопроводов, проверка состояния продухов в цоколях зданий, мелкий ремонт - по мере необходимости; регулировка, наладка и испытыния систем отопления, промывка и опрессовка систем центрального отопления, подготовка теплового узла (окраска, побелка помещений, устройство трапов) - 1 раз в год.</t>
  </si>
  <si>
    <t xml:space="preserve">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канализации; электротехнических устройств (закрытие электрощитовых, этажных электрощитков, распределительных коробок на лестничных клетках, смена перегоревших лампочек в помещениях общего пользования,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(замена отдельных листов, укрепление стропил, промазка примыканий); мелкий ремонт деревянных полов, лестниц, ограждений в подъездах; отбивка опасных для обрушения мест (штукатурный слой, кирпичи, кромки козырьков, балконов и пр.), мелкий ремонт кирпичной кладки, штукатурного слоя, установка маяков на трещины, ведение журнала наблюдения за раскрытием трещин, заделка трещин раствором - по мере необходимости, очистка кровель от мусора, грязи - 2 раза в год.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  Проветривание подвала (обеспечение нормального температурно-влажностного режима) по мере необходимости, очистка от мелкого мусора подвального помещения (при наличии подвала). Наблюдение за трещинами в сенах с ведением записи в журнале. Контроль за состоянием информационных </t>
  </si>
  <si>
    <t>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канализации; электротехнических устройств (закрытие электрощитовых, этажных электрощитков, распределительных коробок на лестничных клетках, смена перегоревших лампочек в помещениях общего пользования,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(замена отдельных листов, укрепление стропил, промазка примыканий); мелкий ремонт деревянных полов, лестниц, ограждений в подъездах; отбивка опасных для обрушения мест (штукатурный слой, кирпичи, кромки козырьков, балконов и пр.), мелкий ремонт кирпичной кладки, штукатурного слоя, установка маяков на трещины, ведение журнала наблюдения за раскрытием трещин, заделка трещин раствором, очистка кровель от наледи, снежных шапок, сосулек - по мере необходимости, очистка кровель от мусора, грязи - 2 раза в год.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</si>
  <si>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</si>
  <si>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</si>
  <si>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</si>
  <si>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 по содержанию помещений общего пользования</t>
  </si>
  <si>
    <t>Влажное подметание лестничных площадок и маршей</t>
  </si>
  <si>
    <t>5 раз в неделю</t>
  </si>
  <si>
    <t>мытье лестничных площадок и маршей</t>
  </si>
  <si>
    <t>1 раз в неделю</t>
  </si>
  <si>
    <t>обметание пыли с потолков</t>
  </si>
  <si>
    <t>1 раз в год</t>
  </si>
  <si>
    <t>мытье окон</t>
  </si>
  <si>
    <t>Уборка земельного участка входящего в состав общего имущества дома</t>
  </si>
  <si>
    <t>Уборка земельного участка входящего в состав общего имущества дома, в т.ч.:</t>
  </si>
  <si>
    <r>
      <rPr>
        <i/>
        <u/>
        <sz val="10"/>
        <color indexed="8"/>
        <rFont val="Calibri"/>
        <family val="2"/>
        <charset val="204"/>
      </rPr>
      <t>Холодный период</t>
    </r>
    <r>
      <rPr>
        <sz val="10"/>
        <color indexed="8"/>
        <rFont val="Calibri"/>
        <family val="2"/>
        <charset val="204"/>
      </rPr>
      <t>: подметание свежевыпавшего снега</t>
    </r>
  </si>
  <si>
    <t>2 раза в сутки</t>
  </si>
  <si>
    <t>посыпка территории песком или смесью песка с хлоридами во время гололеда</t>
  </si>
  <si>
    <t>очистка территорий от наледи и льда во время гололеда</t>
  </si>
  <si>
    <t>1 раз в сутки</t>
  </si>
  <si>
    <t>раз в сутки</t>
  </si>
  <si>
    <t xml:space="preserve">очистка урн от мусора </t>
  </si>
  <si>
    <t xml:space="preserve"> уборка контейнерных площадок </t>
  </si>
  <si>
    <r>
      <rPr>
        <i/>
        <u/>
        <sz val="10"/>
        <rFont val="Calibri"/>
        <family val="2"/>
        <charset val="204"/>
      </rPr>
      <t>Тёплый период</t>
    </r>
    <r>
      <rPr>
        <sz val="10"/>
        <rFont val="Calibri"/>
        <family val="2"/>
        <charset val="204"/>
      </rPr>
      <t xml:space="preserve">: подметание территории </t>
    </r>
  </si>
  <si>
    <t xml:space="preserve">промывка урн </t>
  </si>
  <si>
    <t>1 раз в месяц</t>
  </si>
  <si>
    <t xml:space="preserve">уборка газонов </t>
  </si>
  <si>
    <t>3 раза в неделю</t>
  </si>
  <si>
    <t xml:space="preserve"> по мере необходимости</t>
  </si>
  <si>
    <t xml:space="preserve">уборка контейнерных площадок </t>
  </si>
  <si>
    <t>20 часов в год)</t>
  </si>
  <si>
    <t>40 машин)</t>
  </si>
  <si>
    <t>Завоз сыпучих материалов (по решению собственников услуга предоставляется: 1 машина</t>
  </si>
  <si>
    <t xml:space="preserve">песок - </t>
  </si>
  <si>
    <t xml:space="preserve"> отсев - </t>
  </si>
  <si>
    <t xml:space="preserve"> земля - </t>
  </si>
  <si>
    <t xml:space="preserve"> бутовый камень - </t>
  </si>
  <si>
    <t>Дератизация, дезинсекция, дезинфекция</t>
  </si>
  <si>
    <t>Ежемесячно по договору со специализированной организацией</t>
  </si>
  <si>
    <t>Вывоз и утилизация КГО</t>
  </si>
  <si>
    <t>По мере необходимости</t>
  </si>
  <si>
    <t>Обслуживание контейнерной площадки</t>
  </si>
  <si>
    <t>В течение года по договору со специализированной организацией</t>
  </si>
  <si>
    <t>Обслуживание внутридомовых газовых сетей</t>
  </si>
  <si>
    <t>Вывоз ТБО</t>
  </si>
  <si>
    <t>Не реже одного раза в сутки</t>
  </si>
  <si>
    <t>Всего расходов по управлению, содержанию, ремонту общего имущества МКД</t>
  </si>
  <si>
    <t>Перечень дополнительных работ и услуг по управлению, содержанию и ремонту общего имущества многоквартирного дома, выполняемых в рамках договора управления и их стоимость на 2017 год</t>
  </si>
  <si>
    <t>Управление многоквартирным домом</t>
  </si>
  <si>
    <t>Содержание правления ТСЖ</t>
  </si>
  <si>
    <t>Всего основных и дополнительных работ и услуг по управлению, содержанию и ремонту общего имущества МКД</t>
  </si>
  <si>
    <t>в 2017г.</t>
  </si>
  <si>
    <t>Фамилия И.О.</t>
  </si>
  <si>
    <t>кв.</t>
  </si>
  <si>
    <t>Подпись</t>
  </si>
  <si>
    <t>__________________________________________________________________________</t>
  </si>
  <si>
    <t>________________</t>
  </si>
  <si>
    <t>____________________________</t>
  </si>
  <si>
    <t>по мере необходимости</t>
  </si>
  <si>
    <t>Управление МКД, включая содержание правления ТСЖ</t>
  </si>
  <si>
    <t>Утверждено правлением ТСЖ "УЮТ"</t>
  </si>
  <si>
    <t>Виды и периодичность выполнения работ и услуг</t>
  </si>
  <si>
    <t>Бухгалтер</t>
  </si>
  <si>
    <t>Управляющая</t>
  </si>
  <si>
    <t>РКО</t>
  </si>
  <si>
    <t>Услуги банка</t>
  </si>
  <si>
    <t>Телефон, интернет</t>
  </si>
  <si>
    <t>Налоги</t>
  </si>
  <si>
    <t>Диспетчер</t>
  </si>
  <si>
    <t>Председатель</t>
  </si>
  <si>
    <t>Управление МКД</t>
  </si>
  <si>
    <t>ИТОГО</t>
  </si>
  <si>
    <t>Накладные расходы (спецодежда, бытовая химия, тех.ткани и др.)</t>
  </si>
  <si>
    <t>Подметание и влажная уборка лифтовых холлов и входных групп 1 этажа</t>
  </si>
  <si>
    <t>мытье пола лифтов, прилифтовых площадок, протирка стен кабины лифта</t>
  </si>
  <si>
    <t>поэтажная уборка приквартирных холлов, влажная протирка подоконников, оконных решеток, перил, лестниц, шкафов для электросчетчиков слаботочных устройств, почтовых ящиков, дверных коробок, полотен дверей, доводчиков, дверных ручек</t>
  </si>
  <si>
    <t>очистка крышек люков колодцев, пожарных гидрантов и пешеходных дорожек от снега и льда</t>
  </si>
  <si>
    <t>очистка урн от мусора, уборка контейнерных площадок, расположенных на придомовой территории МКД</t>
  </si>
  <si>
    <t>очистка и промывка урн</t>
  </si>
  <si>
    <t xml:space="preserve">уборка и выкашевание газонов </t>
  </si>
  <si>
    <r>
      <rPr>
        <i/>
        <u/>
        <sz val="10"/>
        <color indexed="8"/>
        <rFont val="Arial"/>
        <family val="2"/>
        <charset val="204"/>
      </rPr>
      <t>Холодный период</t>
    </r>
    <r>
      <rPr>
        <sz val="10"/>
        <color indexed="8"/>
        <rFont val="Arial"/>
        <family val="2"/>
        <charset val="204"/>
      </rPr>
      <t>: очистка МОП перед входными площадками подъездов от свежевыпавшего снега</t>
    </r>
  </si>
  <si>
    <r>
      <rPr>
        <i/>
        <u/>
        <sz val="10"/>
        <rFont val="Arial"/>
        <family val="2"/>
        <charset val="204"/>
      </rPr>
      <t>Тёплый период</t>
    </r>
    <r>
      <rPr>
        <sz val="10"/>
        <rFont val="Arial"/>
        <family val="2"/>
        <charset val="204"/>
      </rPr>
      <t xml:space="preserve">: подметание территории </t>
    </r>
  </si>
  <si>
    <t>Финансовое планирование, управление персоналом</t>
  </si>
  <si>
    <t>планирование расходов и управление финансовыми и техническими ресурсами</t>
  </si>
  <si>
    <t>взаимодействие с ресурсоснабжающими организациями</t>
  </si>
  <si>
    <t>осуществление систематического контроля над качеством услуг, работ подрядчиков и за исполнением иных договорных обязательств</t>
  </si>
  <si>
    <t>ведение бухгалтерской отчетности</t>
  </si>
  <si>
    <t>взаимодействие с поставщиками и контрагентами</t>
  </si>
  <si>
    <t>отслеживание своевременной оплаты коммунальных услуг, проведение мероприятий по повышению собираемости платежей</t>
  </si>
  <si>
    <t>Юридическое сопровождение</t>
  </si>
  <si>
    <t>претензионная работа с должниками</t>
  </si>
  <si>
    <t>взыскание задолженности с должников</t>
  </si>
  <si>
    <t>работа по формированию исходящих писем, ответов на заявления и претензии собственников, ведение документооборота с контрагентами и поставщиками услуг</t>
  </si>
  <si>
    <t>взаимодействие с органами государственной и муниципальной власти (ГЖИ, МЧС, СЭС, Администрации районов города, Мэрия города и др)</t>
  </si>
  <si>
    <t>подготовка и проведение общего собрания</t>
  </si>
  <si>
    <t>Услуги паспортиста</t>
  </si>
  <si>
    <t>контроль, регистрация и учет граждан, выдача справок</t>
  </si>
  <si>
    <t>уборка пандуса и площадки перед входом в подъезд, очистка металлических решеток и приямков</t>
  </si>
  <si>
    <t>Приобретение расходных материалов, необходимого инструмента, электротехнических и сантехнических изделий, инвентаря для поддержания внутридомовых инженерных сетей в надлежащем техническом состоянии</t>
  </si>
  <si>
    <t>Стоимость работ и услуг в месяц, руб.</t>
  </si>
  <si>
    <t>Санитарные работы  по содержанию помещений общего пользования           ГОСТ РФ 51617-2000, СанПин - 3521376-03</t>
  </si>
  <si>
    <t>Уборка земельного участка входящего в состав общего имущества дома     Пост.Госстроя РФ № 170, СанПин 2122 645-10</t>
  </si>
  <si>
    <t>Обслуживание автоматики ИТП, приборов учета тепловой энергии,ГВС,ХВС и э/э</t>
  </si>
  <si>
    <t>Услуги частного охранного предприятия</t>
  </si>
  <si>
    <t>Обслуживание системы видеонаблюдения</t>
  </si>
  <si>
    <t>Обслуживание лифтов</t>
  </si>
  <si>
    <t>Обслуживание системы противопожарной автоматики Тех.регламент о требования пожарной безопасности от 22072008 ФЗ № 123</t>
  </si>
  <si>
    <t>Дератизация, дезинсекция, дезинфекция                       ГОСТ РФ 51617-2000 СанПин 3521376-03</t>
  </si>
  <si>
    <t>Техническое обслуживание            ФЗ РФ №188, ПП №289, ПП №491</t>
  </si>
  <si>
    <t>ПП №305, ПП №491, ВСН 58-88" Приказ Госстроя РФ № 303</t>
  </si>
  <si>
    <t>ПП №305, ПП №491</t>
  </si>
  <si>
    <t>ПП №354, ЖК РФ ФЗ № 188</t>
  </si>
  <si>
    <t>Уборка МОП (помещений):</t>
  </si>
  <si>
    <t>Управленческие расходы</t>
  </si>
  <si>
    <t>Расходы на благоустройство и озеленение территории МКД 250</t>
  </si>
  <si>
    <t>охрана труда</t>
  </si>
  <si>
    <t>Бухгалтерский учет и проведение расчетов</t>
  </si>
  <si>
    <t>Накладные расходы (спецодежда,  инвентарь, ЩПС, грунт и др.)</t>
  </si>
  <si>
    <t>подметание потолков и мытье окон</t>
  </si>
  <si>
    <t>Аренда земельного участка</t>
  </si>
  <si>
    <t>канцелярия, покупка и обслуживание оргтехники, бумага для принтера, книги, журналы, офисная мебель, средства связи, вода, представительские расходы и т.д.</t>
  </si>
  <si>
    <t>услуги банка</t>
  </si>
  <si>
    <t>расчеты и начисления коммунальных услуг (Элеком)</t>
  </si>
  <si>
    <t>планирование и контроль работ по содержанию и ремонту переданного в управление объекта</t>
  </si>
  <si>
    <t>бухгалтер</t>
  </si>
  <si>
    <t>инженер</t>
  </si>
  <si>
    <t>управляющий</t>
  </si>
  <si>
    <t>паспортист</t>
  </si>
  <si>
    <t>диспетчер</t>
  </si>
  <si>
    <t>начисление заработной платы, кадровый учет, отчетность, налог УСН</t>
  </si>
  <si>
    <t>председатель</t>
  </si>
  <si>
    <r>
      <t xml:space="preserve">Стоимость работ и услуг </t>
    </r>
    <r>
      <rPr>
        <u/>
        <sz val="9"/>
        <rFont val="Arial"/>
        <family val="2"/>
        <charset val="204"/>
      </rPr>
      <t xml:space="preserve">в месяц </t>
    </r>
    <r>
      <rPr>
        <sz val="9"/>
        <rFont val="Arial"/>
        <family val="2"/>
        <charset val="204"/>
      </rPr>
      <t>на 1 кв.м.</t>
    </r>
  </si>
  <si>
    <t>Механизированный сбор,погрузка и вывоз снежной массы с территории МКД на снегоотвал</t>
  </si>
  <si>
    <t>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канализации; электротехнических устройств (закрытие электрощитовых, этажных электрощитков, распределительных коробок на лестничных клетках, смена перегоревших лампочек в помещениях общего пользования,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(замена отдельных листов, промазка примыканий); мелкий ремонт лестниц, ограждений в подъездах; отбивка опасных для обрушения мест (штукатурный слой, кирпичи, кромки козырьков, балконов и пр.), мелкий ремонт кирпичной кладки, штукатурного слоя, установка маяков на трещины, ведение журнала наблюдения за раскрытием трещин, заделка трещин раствором - по мере необходимости, очистка кровель от мусора, грязи - 2 раза в год.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  Проветривание подвала (обеспечение нормального температурно-влажностного режима) по мере необходимости, очистка от мелкого мусора коммуникационных ниш и подвальных помещений. Услуги по содержанию общего имущества согласно предписаниям, или для ликвидации причин, угрожающих жизни и здоровью граждан.Расходы на приобретение материалов для текущего ремонта ОДИ МКД. Расходы на возмещение ущерба при аварийных ситуациях</t>
  </si>
  <si>
    <t>около 2700 человек</t>
  </si>
  <si>
    <t>Проведение технических осмотров: систем отопления, магистралей холодного и горячего водоснаснабжения, канализации, фундаментов (видимых частей), подвала, кровли, кровли, фасада здания, стен колонн (столбов), перегородок, перекрытий, покрытий лестниц, внутренние отделки подъездов, окон и дверей мест общего пользования,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При выявлении нарушений - разработка плана восстановительных работ (при необходимости) и проведение восстановительных работ (мелких нарушений).Обслуживание автоматики ИТП.</t>
  </si>
  <si>
    <t>Перечень работ и услуг по управлению, обслуживанию и содержанию МКД по ул. Дуси Ковальчук 250 с 01.01.2021г.</t>
  </si>
  <si>
    <t>протокол № 65 от 3 января 2021г.</t>
  </si>
  <si>
    <t>20 часов работа погрузчика и 40 рейсов (Камаз)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</si>
</sst>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9" tint="-0.499984740745262"/>
      <name val="Arial Cyr"/>
      <charset val="204"/>
    </font>
    <font>
      <b/>
      <i/>
      <sz val="15"/>
      <color theme="9" tint="-0.49998474074526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sz val="11"/>
      <color theme="9" tint="-0.499984740745262"/>
      <name val="Arial Cyr"/>
      <charset val="204"/>
    </font>
    <font>
      <sz val="11"/>
      <name val="Arial Cyr"/>
      <charset val="204"/>
    </font>
    <font>
      <b/>
      <sz val="10"/>
      <color theme="9" tint="-0.499984740745262"/>
      <name val="Arial Cyr"/>
      <charset val="204"/>
    </font>
    <font>
      <b/>
      <i/>
      <sz val="15"/>
      <color theme="0"/>
      <name val="Calibri"/>
      <family val="2"/>
      <charset val="204"/>
      <scheme val="minor"/>
    </font>
    <font>
      <b/>
      <i/>
      <sz val="18"/>
      <color indexed="8"/>
      <name val="Calibri"/>
      <family val="2"/>
      <charset val="204"/>
    </font>
    <font>
      <b/>
      <sz val="10"/>
      <name val="Arial Cyr"/>
      <charset val="204"/>
    </font>
    <font>
      <b/>
      <sz val="12"/>
      <name val="Calibri"/>
      <family val="2"/>
      <charset val="204"/>
    </font>
    <font>
      <b/>
      <sz val="12"/>
      <name val="Arial Cyr"/>
      <charset val="204"/>
    </font>
    <font>
      <b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5" tint="-0.249977111117893"/>
      <name val="Arial Cyr"/>
      <charset val="204"/>
    </font>
    <font>
      <b/>
      <sz val="11"/>
      <color theme="5" tint="-0.249977111117893"/>
      <name val="Calibri"/>
      <family val="2"/>
      <charset val="204"/>
    </font>
    <font>
      <sz val="10"/>
      <color rgb="FFFF0000"/>
      <name val="Arial Cyr"/>
      <charset val="204"/>
    </font>
    <font>
      <sz val="10"/>
      <color rgb="FFFF000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u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theme="5" tint="-0.249977111117893"/>
      <name val="Calibri"/>
      <family val="2"/>
      <charset val="204"/>
    </font>
    <font>
      <sz val="11"/>
      <color theme="5" tint="-0.249977111117893"/>
      <name val="Arial Cyr"/>
      <charset val="204"/>
    </font>
    <font>
      <sz val="10"/>
      <color theme="5" tint="-0.249977111117893"/>
      <name val="Arial Cyr"/>
      <charset val="204"/>
    </font>
    <font>
      <i/>
      <u/>
      <sz val="10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i/>
      <sz val="10"/>
      <name val="Calibri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9" tint="-0.499984740745262"/>
      <name val="Arial"/>
      <family val="2"/>
      <charset val="204"/>
    </font>
    <font>
      <b/>
      <i/>
      <sz val="15"/>
      <color theme="9" tint="-0.499984740745262"/>
      <name val="Arial"/>
      <family val="2"/>
      <charset val="204"/>
    </font>
    <font>
      <sz val="10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11"/>
      <color theme="9" tint="-0.499984740745262"/>
      <name val="Arial"/>
      <family val="2"/>
      <charset val="204"/>
    </font>
    <font>
      <sz val="11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i/>
      <sz val="15"/>
      <color theme="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5" tint="-0.249977111117893"/>
      <name val="Arial"/>
      <family val="2"/>
      <charset val="204"/>
    </font>
    <font>
      <i/>
      <u/>
      <sz val="10"/>
      <color indexed="8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i/>
      <u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AF7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37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vertical="center"/>
    </xf>
    <xf numFmtId="164" fontId="5" fillId="0" borderId="0" xfId="2" applyNumberFormat="1" applyFont="1" applyAlignment="1">
      <alignment vertical="center"/>
    </xf>
    <xf numFmtId="164" fontId="1" fillId="0" borderId="0" xfId="1" applyNumberFormat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49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4" fontId="11" fillId="3" borderId="12" xfId="1" applyNumberFormat="1" applyFont="1" applyFill="1" applyBorder="1" applyAlignment="1">
      <alignment horizontal="center" vertical="center" wrapText="1"/>
    </xf>
    <xf numFmtId="2" fontId="11" fillId="3" borderId="1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20" fillId="0" borderId="2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right" vertical="center" wrapText="1"/>
    </xf>
    <xf numFmtId="0" fontId="18" fillId="0" borderId="5" xfId="1" applyFont="1" applyFill="1" applyBorder="1" applyAlignment="1">
      <alignment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164" fontId="20" fillId="0" borderId="2" xfId="1" applyNumberFormat="1" applyFont="1" applyFill="1" applyBorder="1" applyAlignment="1">
      <alignment horizontal="right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164" fontId="23" fillId="0" borderId="2" xfId="1" applyNumberFormat="1" applyFont="1" applyFill="1" applyBorder="1" applyAlignment="1">
      <alignment horizontal="center" vertical="center" wrapText="1"/>
    </xf>
    <xf numFmtId="4" fontId="22" fillId="0" borderId="2" xfId="1" applyNumberFormat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18" fillId="0" borderId="6" xfId="1" applyFont="1" applyFill="1" applyBorder="1" applyAlignment="1">
      <alignment horizontal="righ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1" fontId="7" fillId="0" borderId="2" xfId="1" applyNumberFormat="1" applyFont="1" applyBorder="1" applyAlignment="1">
      <alignment horizontal="center" vertical="center"/>
    </xf>
    <xf numFmtId="1" fontId="1" fillId="0" borderId="2" xfId="1" applyNumberFormat="1" applyBorder="1" applyAlignment="1">
      <alignment vertical="center"/>
    </xf>
    <xf numFmtId="0" fontId="18" fillId="0" borderId="8" xfId="1" applyFont="1" applyFill="1" applyBorder="1" applyAlignment="1">
      <alignment horizontal="righ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right" vertical="center" wrapText="1"/>
    </xf>
    <xf numFmtId="0" fontId="18" fillId="0" borderId="10" xfId="1" applyFont="1" applyFill="1" applyBorder="1" applyAlignment="1">
      <alignment horizontal="right" vertical="center" wrapText="1"/>
    </xf>
    <xf numFmtId="4" fontId="21" fillId="3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right" vertical="center" wrapText="1"/>
    </xf>
    <xf numFmtId="0" fontId="28" fillId="0" borderId="9" xfId="1" applyFont="1" applyFill="1" applyBorder="1" applyAlignment="1">
      <alignment horizontal="left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left" vertical="center" wrapText="1"/>
    </xf>
    <xf numFmtId="1" fontId="30" fillId="0" borderId="3" xfId="1" applyNumberFormat="1" applyFont="1" applyBorder="1" applyAlignment="1">
      <alignment horizontal="center" vertical="center"/>
    </xf>
    <xf numFmtId="0" fontId="31" fillId="0" borderId="15" xfId="1" applyFont="1" applyBorder="1" applyAlignment="1">
      <alignment vertical="center"/>
    </xf>
    <xf numFmtId="0" fontId="31" fillId="0" borderId="0" xfId="1" applyFont="1" applyAlignment="1">
      <alignment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right" vertical="center" wrapText="1"/>
    </xf>
    <xf numFmtId="0" fontId="29" fillId="0" borderId="9" xfId="1" applyFont="1" applyFill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 wrapText="1"/>
    </xf>
    <xf numFmtId="1" fontId="30" fillId="0" borderId="2" xfId="1" applyNumberFormat="1" applyFont="1" applyBorder="1" applyAlignment="1">
      <alignment horizontal="center" vertical="center"/>
    </xf>
    <xf numFmtId="0" fontId="18" fillId="0" borderId="8" xfId="1" applyNumberFormat="1" applyFont="1" applyFill="1" applyBorder="1" applyAlignment="1">
      <alignment horizontal="right" vertical="center" wrapText="1"/>
    </xf>
    <xf numFmtId="0" fontId="18" fillId="0" borderId="9" xfId="1" applyNumberFormat="1" applyFont="1" applyFill="1" applyBorder="1" applyAlignment="1">
      <alignment horizontal="left" vertical="center" wrapText="1"/>
    </xf>
    <xf numFmtId="164" fontId="19" fillId="0" borderId="2" xfId="1" applyNumberFormat="1" applyFont="1" applyFill="1" applyBorder="1" applyAlignment="1">
      <alignment horizontal="center" vertical="center"/>
    </xf>
    <xf numFmtId="164" fontId="20" fillId="0" borderId="2" xfId="1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0" fillId="0" borderId="2" xfId="0" applyBorder="1"/>
    <xf numFmtId="2" fontId="7" fillId="0" borderId="2" xfId="1" applyNumberFormat="1" applyFont="1" applyBorder="1" applyAlignment="1">
      <alignment horizontal="left" vertical="center"/>
    </xf>
    <xf numFmtId="0" fontId="1" fillId="0" borderId="2" xfId="1" applyBorder="1" applyAlignment="1">
      <alignment vertical="center"/>
    </xf>
    <xf numFmtId="164" fontId="15" fillId="0" borderId="2" xfId="1" applyNumberFormat="1" applyFont="1" applyFill="1" applyBorder="1" applyAlignment="1">
      <alignment horizontal="center" vertical="center"/>
    </xf>
    <xf numFmtId="164" fontId="21" fillId="0" borderId="2" xfId="1" applyNumberFormat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 wrapText="1"/>
    </xf>
    <xf numFmtId="164" fontId="15" fillId="4" borderId="2" xfId="1" applyNumberFormat="1" applyFont="1" applyFill="1" applyBorder="1" applyAlignment="1">
      <alignment horizontal="center" vertical="center"/>
    </xf>
    <xf numFmtId="164" fontId="21" fillId="4" borderId="2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5" fillId="0" borderId="0" xfId="1" applyFont="1" applyFill="1" applyAlignment="1">
      <alignment vertical="center"/>
    </xf>
    <xf numFmtId="164" fontId="15" fillId="5" borderId="2" xfId="1" applyNumberFormat="1" applyFont="1" applyFill="1" applyBorder="1" applyAlignment="1">
      <alignment horizontal="center" vertical="center"/>
    </xf>
    <xf numFmtId="164" fontId="21" fillId="5" borderId="2" xfId="1" applyNumberFormat="1" applyFont="1" applyFill="1" applyBorder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15" fillId="0" borderId="0" xfId="1" applyFont="1" applyFill="1" applyBorder="1" applyAlignment="1">
      <alignment horizontal="center" vertical="center" wrapText="1"/>
    </xf>
    <xf numFmtId="164" fontId="33" fillId="0" borderId="0" xfId="1" applyNumberFormat="1" applyFont="1" applyFill="1" applyBorder="1" applyAlignment="1">
      <alignment horizontal="center" vertical="center" wrapText="1"/>
    </xf>
    <xf numFmtId="164" fontId="34" fillId="0" borderId="0" xfId="1" applyNumberFormat="1" applyFont="1" applyFill="1" applyBorder="1" applyAlignment="1">
      <alignment horizontal="center" vertical="center" wrapText="1"/>
    </xf>
    <xf numFmtId="4" fontId="1" fillId="0" borderId="0" xfId="1" applyNumberFormat="1" applyFill="1" applyAlignment="1">
      <alignment vertical="center"/>
    </xf>
    <xf numFmtId="0" fontId="35" fillId="0" borderId="0" xfId="1" applyFont="1" applyAlignment="1">
      <alignment vertical="center"/>
    </xf>
    <xf numFmtId="164" fontId="3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164" fontId="15" fillId="0" borderId="0" xfId="1" applyNumberFormat="1" applyFont="1" applyFill="1" applyAlignment="1">
      <alignment vertical="center"/>
    </xf>
    <xf numFmtId="2" fontId="0" fillId="0" borderId="0" xfId="0" applyNumberFormat="1"/>
    <xf numFmtId="0" fontId="38" fillId="0" borderId="0" xfId="0" applyFont="1"/>
    <xf numFmtId="0" fontId="37" fillId="0" borderId="2" xfId="0" applyFont="1" applyBorder="1"/>
    <xf numFmtId="0" fontId="39" fillId="0" borderId="0" xfId="1" applyFont="1" applyAlignment="1">
      <alignment vertical="center"/>
    </xf>
    <xf numFmtId="0" fontId="40" fillId="0" borderId="0" xfId="1" applyFont="1" applyAlignment="1">
      <alignment horizontal="right" vertical="center"/>
    </xf>
    <xf numFmtId="0" fontId="41" fillId="0" borderId="0" xfId="1" applyFont="1" applyAlignment="1">
      <alignment vertical="center"/>
    </xf>
    <xf numFmtId="0" fontId="43" fillId="0" borderId="0" xfId="1" applyFont="1" applyAlignment="1">
      <alignment horizontal="left" vertical="center"/>
    </xf>
    <xf numFmtId="0" fontId="43" fillId="0" borderId="0" xfId="1" applyFont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vertical="center"/>
    </xf>
    <xf numFmtId="49" fontId="46" fillId="0" borderId="0" xfId="1" applyNumberFormat="1" applyFont="1" applyAlignment="1">
      <alignment horizontal="right" vertical="center"/>
    </xf>
    <xf numFmtId="0" fontId="46" fillId="0" borderId="0" xfId="1" applyFont="1" applyAlignment="1">
      <alignment horizontal="left" vertical="center"/>
    </xf>
    <xf numFmtId="0" fontId="44" fillId="0" borderId="0" xfId="1" applyFont="1" applyAlignment="1">
      <alignment vertical="center"/>
    </xf>
    <xf numFmtId="164" fontId="41" fillId="0" borderId="0" xfId="1" applyNumberFormat="1" applyFont="1" applyAlignment="1">
      <alignment vertical="center"/>
    </xf>
    <xf numFmtId="0" fontId="41" fillId="0" borderId="0" xfId="1" applyFont="1" applyAlignment="1">
      <alignment vertical="center" wrapText="1"/>
    </xf>
    <xf numFmtId="0" fontId="44" fillId="0" borderId="0" xfId="1" applyFont="1" applyAlignment="1">
      <alignment horizontal="center" vertical="center" wrapText="1"/>
    </xf>
    <xf numFmtId="0" fontId="44" fillId="0" borderId="0" xfId="1" applyFont="1" applyAlignment="1">
      <alignment vertical="center" wrapText="1"/>
    </xf>
    <xf numFmtId="0" fontId="54" fillId="0" borderId="16" xfId="1" applyFont="1" applyFill="1" applyBorder="1" applyAlignment="1">
      <alignment horizontal="left" vertical="center" wrapText="1"/>
    </xf>
    <xf numFmtId="0" fontId="58" fillId="0" borderId="2" xfId="1" applyFont="1" applyFill="1" applyBorder="1" applyAlignment="1">
      <alignment horizontal="left" vertical="center" wrapText="1"/>
    </xf>
    <xf numFmtId="1" fontId="44" fillId="0" borderId="2" xfId="1" applyNumberFormat="1" applyFont="1" applyBorder="1" applyAlignment="1">
      <alignment horizontal="center" vertical="center"/>
    </xf>
    <xf numFmtId="1" fontId="41" fillId="0" borderId="2" xfId="1" applyNumberFormat="1" applyFont="1" applyBorder="1" applyAlignment="1">
      <alignment vertical="center"/>
    </xf>
    <xf numFmtId="0" fontId="54" fillId="0" borderId="0" xfId="1" applyFont="1" applyFill="1" applyBorder="1" applyAlignment="1">
      <alignment horizontal="left" vertical="center" wrapText="1"/>
    </xf>
    <xf numFmtId="0" fontId="59" fillId="0" borderId="0" xfId="1" applyFont="1" applyAlignment="1">
      <alignment vertical="center"/>
    </xf>
    <xf numFmtId="164" fontId="61" fillId="0" borderId="2" xfId="1" applyNumberFormat="1" applyFont="1" applyFill="1" applyBorder="1" applyAlignment="1">
      <alignment horizontal="center" vertical="center" wrapText="1"/>
    </xf>
    <xf numFmtId="4" fontId="61" fillId="0" borderId="2" xfId="1" applyNumberFormat="1" applyFont="1" applyBorder="1" applyAlignment="1">
      <alignment horizontal="center" vertical="center"/>
    </xf>
    <xf numFmtId="0" fontId="58" fillId="0" borderId="7" xfId="1" applyFont="1" applyFill="1" applyBorder="1" applyAlignment="1">
      <alignment horizontal="center" vertical="center" wrapText="1"/>
    </xf>
    <xf numFmtId="0" fontId="63" fillId="0" borderId="9" xfId="1" applyFont="1" applyFill="1" applyBorder="1" applyAlignment="1">
      <alignment horizontal="center" vertical="center" wrapText="1"/>
    </xf>
    <xf numFmtId="0" fontId="63" fillId="0" borderId="2" xfId="1" applyFont="1" applyFill="1" applyBorder="1" applyAlignment="1">
      <alignment horizontal="left" vertical="center" wrapText="1"/>
    </xf>
    <xf numFmtId="1" fontId="63" fillId="0" borderId="3" xfId="1" applyNumberFormat="1" applyFont="1" applyBorder="1" applyAlignment="1">
      <alignment horizontal="center" vertical="center"/>
    </xf>
    <xf numFmtId="0" fontId="64" fillId="0" borderId="15" xfId="1" applyFont="1" applyBorder="1" applyAlignment="1">
      <alignment vertical="center"/>
    </xf>
    <xf numFmtId="0" fontId="64" fillId="0" borderId="0" xfId="1" applyFont="1" applyAlignment="1">
      <alignment vertical="center"/>
    </xf>
    <xf numFmtId="0" fontId="54" fillId="0" borderId="8" xfId="1" applyFont="1" applyFill="1" applyBorder="1" applyAlignment="1">
      <alignment horizontal="left" vertical="center" wrapText="1"/>
    </xf>
    <xf numFmtId="0" fontId="58" fillId="0" borderId="9" xfId="1" applyFont="1" applyFill="1" applyBorder="1" applyAlignment="1">
      <alignment horizontal="center" vertical="center" wrapText="1"/>
    </xf>
    <xf numFmtId="2" fontId="44" fillId="0" borderId="2" xfId="1" applyNumberFormat="1" applyFont="1" applyBorder="1" applyAlignment="1">
      <alignment horizontal="center" vertical="center"/>
    </xf>
    <xf numFmtId="0" fontId="66" fillId="0" borderId="2" xfId="0" applyFont="1" applyBorder="1"/>
    <xf numFmtId="2" fontId="44" fillId="0" borderId="2" xfId="1" applyNumberFormat="1" applyFont="1" applyBorder="1" applyAlignment="1">
      <alignment horizontal="left" vertical="center"/>
    </xf>
    <xf numFmtId="0" fontId="41" fillId="0" borderId="2" xfId="1" applyFont="1" applyBorder="1" applyAlignment="1">
      <alignment vertical="center"/>
    </xf>
    <xf numFmtId="0" fontId="54" fillId="0" borderId="5" xfId="1" applyFont="1" applyFill="1" applyBorder="1" applyAlignment="1">
      <alignment horizontal="center" vertical="center" wrapText="1"/>
    </xf>
    <xf numFmtId="0" fontId="41" fillId="0" borderId="0" xfId="1" applyFont="1" applyFill="1" applyAlignment="1">
      <alignment vertical="center"/>
    </xf>
    <xf numFmtId="2" fontId="44" fillId="0" borderId="0" xfId="1" applyNumberFormat="1" applyFont="1" applyAlignment="1">
      <alignment horizontal="center" vertical="center"/>
    </xf>
    <xf numFmtId="4" fontId="44" fillId="0" borderId="0" xfId="1" applyNumberFormat="1" applyFont="1" applyAlignment="1">
      <alignment vertical="center"/>
    </xf>
    <xf numFmtId="0" fontId="51" fillId="0" borderId="0" xfId="1" applyFont="1" applyFill="1" applyBorder="1" applyAlignment="1">
      <alignment horizontal="center" vertical="center" wrapText="1"/>
    </xf>
    <xf numFmtId="4" fontId="41" fillId="0" borderId="0" xfId="1" applyNumberFormat="1" applyFont="1" applyFill="1" applyAlignment="1">
      <alignment vertical="center"/>
    </xf>
    <xf numFmtId="0" fontId="54" fillId="0" borderId="3" xfId="1" applyFont="1" applyFill="1" applyBorder="1" applyAlignment="1">
      <alignment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7" borderId="19" xfId="1" applyFont="1" applyFill="1" applyBorder="1" applyAlignment="1">
      <alignment horizontal="center" vertical="center" wrapText="1"/>
    </xf>
    <xf numFmtId="0" fontId="54" fillId="7" borderId="20" xfId="1" applyFont="1" applyFill="1" applyBorder="1" applyAlignment="1">
      <alignment horizontal="center" vertical="center" wrapText="1"/>
    </xf>
    <xf numFmtId="0" fontId="60" fillId="6" borderId="23" xfId="1" applyFont="1" applyFill="1" applyBorder="1" applyAlignment="1">
      <alignment vertical="center" wrapText="1"/>
    </xf>
    <xf numFmtId="0" fontId="54" fillId="0" borderId="25" xfId="1" applyFont="1" applyFill="1" applyBorder="1" applyAlignment="1">
      <alignment vertical="center" wrapText="1"/>
    </xf>
    <xf numFmtId="0" fontId="54" fillId="0" borderId="26" xfId="1" applyFont="1" applyFill="1" applyBorder="1" applyAlignment="1">
      <alignment horizontal="center" vertical="center" wrapText="1"/>
    </xf>
    <xf numFmtId="0" fontId="54" fillId="0" borderId="19" xfId="1" applyFont="1" applyFill="1" applyBorder="1" applyAlignment="1">
      <alignment horizontal="left" vertical="center" wrapText="1"/>
    </xf>
    <xf numFmtId="0" fontId="54" fillId="0" borderId="25" xfId="1" applyFont="1" applyFill="1" applyBorder="1" applyAlignment="1">
      <alignment horizontal="left" vertical="center" wrapText="1"/>
    </xf>
    <xf numFmtId="0" fontId="54" fillId="0" borderId="20" xfId="1" applyFont="1" applyFill="1" applyBorder="1" applyAlignment="1">
      <alignment horizontal="center" vertical="center" wrapText="1"/>
    </xf>
    <xf numFmtId="0" fontId="54" fillId="0" borderId="29" xfId="1" applyFont="1" applyFill="1" applyBorder="1" applyAlignment="1">
      <alignment horizontal="center"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0" borderId="16" xfId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horizontal="right" vertical="center" wrapText="1"/>
    </xf>
    <xf numFmtId="0" fontId="54" fillId="0" borderId="7" xfId="1" applyFont="1" applyFill="1" applyBorder="1" applyAlignment="1">
      <alignment horizontal="right" vertical="center" wrapText="1"/>
    </xf>
    <xf numFmtId="0" fontId="41" fillId="0" borderId="9" xfId="1" applyFont="1" applyFill="1" applyBorder="1" applyAlignment="1">
      <alignment horizontal="right" vertical="center" wrapText="1"/>
    </xf>
    <xf numFmtId="0" fontId="54" fillId="0" borderId="9" xfId="1" applyFont="1" applyFill="1" applyBorder="1" applyAlignment="1">
      <alignment horizontal="right" vertical="center" wrapText="1"/>
    </xf>
    <xf numFmtId="0" fontId="41" fillId="0" borderId="0" xfId="1" applyFont="1" applyFill="1" applyBorder="1" applyAlignment="1">
      <alignment horizontal="right" vertical="center" wrapText="1"/>
    </xf>
    <xf numFmtId="0" fontId="41" fillId="0" borderId="0" xfId="1" applyFont="1" applyFill="1" applyBorder="1" applyAlignment="1">
      <alignment horizontal="left" vertical="center" wrapText="1"/>
    </xf>
    <xf numFmtId="0" fontId="41" fillId="0" borderId="16" xfId="1" applyFont="1" applyFill="1" applyBorder="1" applyAlignment="1">
      <alignment horizontal="left" vertical="center" wrapText="1"/>
    </xf>
    <xf numFmtId="1" fontId="41" fillId="0" borderId="0" xfId="1" applyNumberFormat="1" applyFont="1" applyBorder="1" applyAlignment="1">
      <alignment vertical="center"/>
    </xf>
    <xf numFmtId="0" fontId="54" fillId="0" borderId="3" xfId="1" applyNumberFormat="1" applyFont="1" applyFill="1" applyBorder="1" applyAlignment="1">
      <alignment horizontal="left" vertical="center" wrapText="1"/>
    </xf>
    <xf numFmtId="0" fontId="54" fillId="0" borderId="5" xfId="1" applyNumberFormat="1" applyFont="1" applyFill="1" applyBorder="1" applyAlignment="1">
      <alignment horizontal="right" vertical="center" wrapText="1"/>
    </xf>
    <xf numFmtId="0" fontId="51" fillId="7" borderId="18" xfId="1" applyFont="1" applyFill="1" applyBorder="1" applyAlignment="1">
      <alignment horizontal="left" vertical="center" wrapText="1"/>
    </xf>
    <xf numFmtId="0" fontId="51" fillId="0" borderId="13" xfId="1" applyFont="1" applyFill="1" applyBorder="1" applyAlignment="1">
      <alignment vertical="center" wrapText="1"/>
    </xf>
    <xf numFmtId="0" fontId="51" fillId="0" borderId="35" xfId="1" applyFont="1" applyFill="1" applyBorder="1" applyAlignment="1">
      <alignment horizontal="left" vertical="center" wrapText="1"/>
    </xf>
    <xf numFmtId="1" fontId="44" fillId="0" borderId="0" xfId="1" applyNumberFormat="1" applyFont="1" applyBorder="1" applyAlignment="1">
      <alignment horizontal="center" vertical="center"/>
    </xf>
    <xf numFmtId="0" fontId="54" fillId="0" borderId="7" xfId="1" applyFont="1" applyFill="1" applyBorder="1" applyAlignment="1">
      <alignment horizontal="center" vertical="center" wrapText="1"/>
    </xf>
    <xf numFmtId="165" fontId="69" fillId="0" borderId="17" xfId="0" applyNumberFormat="1" applyFont="1" applyBorder="1" applyAlignment="1">
      <alignment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0" borderId="6" xfId="1" applyFont="1" applyFill="1" applyBorder="1" applyAlignment="1">
      <alignment horizontal="left" vertical="center" wrapText="1"/>
    </xf>
    <xf numFmtId="4" fontId="41" fillId="0" borderId="0" xfId="1" applyNumberFormat="1" applyFont="1" applyAlignment="1">
      <alignment horizontal="center" vertical="center"/>
    </xf>
    <xf numFmtId="4" fontId="52" fillId="0" borderId="2" xfId="1" applyNumberFormat="1" applyFont="1" applyBorder="1" applyAlignment="1">
      <alignment horizontal="center" vertical="center" wrapText="1"/>
    </xf>
    <xf numFmtId="4" fontId="51" fillId="0" borderId="2" xfId="1" applyNumberFormat="1" applyFont="1" applyFill="1" applyBorder="1" applyAlignment="1">
      <alignment horizontal="center" vertical="center"/>
    </xf>
    <xf numFmtId="4" fontId="55" fillId="0" borderId="13" xfId="1" applyNumberFormat="1" applyFont="1" applyFill="1" applyBorder="1" applyAlignment="1">
      <alignment horizontal="center"/>
    </xf>
    <xf numFmtId="4" fontId="51" fillId="0" borderId="30" xfId="1" applyNumberFormat="1" applyFont="1" applyFill="1" applyBorder="1" applyAlignment="1">
      <alignment horizontal="center" vertical="center"/>
    </xf>
    <xf numFmtId="4" fontId="51" fillId="7" borderId="21" xfId="1" applyNumberFormat="1" applyFont="1" applyFill="1" applyBorder="1" applyAlignment="1">
      <alignment horizontal="center" vertical="center"/>
    </xf>
    <xf numFmtId="4" fontId="51" fillId="0" borderId="27" xfId="1" applyNumberFormat="1" applyFont="1" applyFill="1" applyBorder="1" applyAlignment="1">
      <alignment horizontal="center" vertical="center"/>
    </xf>
    <xf numFmtId="4" fontId="51" fillId="0" borderId="21" xfId="1" applyNumberFormat="1" applyFont="1" applyFill="1" applyBorder="1" applyAlignment="1">
      <alignment horizontal="center" vertical="center"/>
    </xf>
    <xf numFmtId="4" fontId="67" fillId="0" borderId="0" xfId="1" applyNumberFormat="1" applyFont="1" applyFill="1" applyBorder="1" applyAlignment="1">
      <alignment horizontal="center" vertical="center" wrapText="1"/>
    </xf>
    <xf numFmtId="4" fontId="42" fillId="0" borderId="0" xfId="2" applyNumberFormat="1" applyFont="1" applyAlignment="1">
      <alignment horizontal="right" vertical="center"/>
    </xf>
    <xf numFmtId="4" fontId="56" fillId="0" borderId="13" xfId="1" applyNumberFormat="1" applyFont="1" applyFill="1" applyBorder="1" applyAlignment="1">
      <alignment horizontal="center"/>
    </xf>
    <xf numFmtId="4" fontId="57" fillId="0" borderId="31" xfId="1" applyNumberFormat="1" applyFont="1" applyFill="1" applyBorder="1" applyAlignment="1">
      <alignment horizontal="center" vertical="center"/>
    </xf>
    <xf numFmtId="4" fontId="57" fillId="7" borderId="22" xfId="1" applyNumberFormat="1" applyFont="1" applyFill="1" applyBorder="1" applyAlignment="1">
      <alignment horizontal="center" vertical="center"/>
    </xf>
    <xf numFmtId="4" fontId="57" fillId="0" borderId="24" xfId="1" applyNumberFormat="1" applyFont="1" applyFill="1" applyBorder="1" applyAlignment="1">
      <alignment horizontal="center" vertical="center"/>
    </xf>
    <xf numFmtId="4" fontId="57" fillId="0" borderId="28" xfId="1" applyNumberFormat="1" applyFont="1" applyFill="1" applyBorder="1" applyAlignment="1">
      <alignment horizontal="center" vertical="center"/>
    </xf>
    <xf numFmtId="4" fontId="68" fillId="0" borderId="0" xfId="1" applyNumberFormat="1" applyFont="1" applyFill="1" applyBorder="1" applyAlignment="1">
      <alignment horizontal="center" vertical="center" wrapText="1"/>
    </xf>
    <xf numFmtId="4" fontId="48" fillId="6" borderId="12" xfId="1" applyNumberFormat="1" applyFont="1" applyFill="1" applyBorder="1" applyAlignment="1">
      <alignment horizontal="center" vertical="center" wrapText="1"/>
    </xf>
    <xf numFmtId="0" fontId="54" fillId="0" borderId="6" xfId="1" applyFont="1" applyFill="1" applyBorder="1" applyAlignment="1">
      <alignment horizontal="left" vertical="center" wrapText="1"/>
    </xf>
    <xf numFmtId="4" fontId="51" fillId="0" borderId="14" xfId="1" applyNumberFormat="1" applyFont="1" applyFill="1" applyBorder="1" applyAlignment="1">
      <alignment horizontal="center" vertical="center"/>
    </xf>
    <xf numFmtId="4" fontId="57" fillId="0" borderId="36" xfId="1" applyNumberFormat="1" applyFont="1" applyFill="1" applyBorder="1" applyAlignment="1">
      <alignment horizontal="center" vertical="center"/>
    </xf>
    <xf numFmtId="4" fontId="57" fillId="0" borderId="38" xfId="1" applyNumberFormat="1" applyFont="1" applyFill="1" applyBorder="1" applyAlignment="1">
      <alignment horizontal="center" vertical="center"/>
    </xf>
    <xf numFmtId="0" fontId="60" fillId="6" borderId="35" xfId="1" applyFont="1" applyFill="1" applyBorder="1" applyAlignment="1">
      <alignment vertical="center" wrapText="1"/>
    </xf>
    <xf numFmtId="0" fontId="60" fillId="6" borderId="18" xfId="1" applyFont="1" applyFill="1" applyBorder="1" applyAlignment="1">
      <alignment vertical="center" wrapText="1"/>
    </xf>
    <xf numFmtId="4" fontId="57" fillId="0" borderId="39" xfId="1" applyNumberFormat="1" applyFont="1" applyFill="1" applyBorder="1" applyAlignment="1">
      <alignment horizontal="center" vertical="center"/>
    </xf>
    <xf numFmtId="0" fontId="48" fillId="0" borderId="23" xfId="1" applyFont="1" applyBorder="1" applyAlignment="1">
      <alignment horizontal="center" vertical="center"/>
    </xf>
    <xf numFmtId="0" fontId="48" fillId="0" borderId="23" xfId="1" applyFont="1" applyBorder="1" applyAlignment="1">
      <alignment horizontal="center" vertical="center" wrapText="1"/>
    </xf>
    <xf numFmtId="0" fontId="50" fillId="0" borderId="23" xfId="1" applyFont="1" applyBorder="1" applyAlignment="1">
      <alignment horizontal="center" vertical="center" wrapText="1"/>
    </xf>
    <xf numFmtId="0" fontId="51" fillId="0" borderId="23" xfId="1" applyFont="1" applyBorder="1" applyAlignment="1">
      <alignment horizontal="center" vertical="center" wrapText="1"/>
    </xf>
    <xf numFmtId="4" fontId="52" fillId="0" borderId="24" xfId="1" applyNumberFormat="1" applyFont="1" applyBorder="1" applyAlignment="1">
      <alignment horizontal="center" vertical="center" wrapText="1"/>
    </xf>
    <xf numFmtId="0" fontId="51" fillId="0" borderId="32" xfId="1" applyFont="1" applyFill="1" applyBorder="1" applyAlignment="1">
      <alignment horizontal="left" vertical="center" wrapText="1"/>
    </xf>
    <xf numFmtId="4" fontId="48" fillId="6" borderId="36" xfId="1" applyNumberFormat="1" applyFont="1" applyFill="1" applyBorder="1" applyAlignment="1">
      <alignment horizontal="center" vertical="center" wrapText="1"/>
    </xf>
    <xf numFmtId="0" fontId="61" fillId="0" borderId="5" xfId="1" applyFont="1" applyBorder="1" applyAlignment="1">
      <alignment horizontal="center" vertical="center"/>
    </xf>
    <xf numFmtId="4" fontId="55" fillId="0" borderId="27" xfId="1" applyNumberFormat="1" applyFont="1" applyFill="1" applyBorder="1" applyAlignment="1">
      <alignment horizontal="center" vertical="center"/>
    </xf>
    <xf numFmtId="4" fontId="56" fillId="0" borderId="28" xfId="1" applyNumberFormat="1" applyFont="1" applyFill="1" applyBorder="1" applyAlignment="1">
      <alignment horizontal="center" vertical="center"/>
    </xf>
    <xf numFmtId="2" fontId="44" fillId="0" borderId="5" xfId="1" applyNumberFormat="1" applyFont="1" applyBorder="1" applyAlignment="1">
      <alignment horizontal="center" vertical="center"/>
    </xf>
    <xf numFmtId="0" fontId="54" fillId="0" borderId="20" xfId="1" applyFont="1" applyFill="1" applyBorder="1" applyAlignment="1">
      <alignment horizontal="left" vertical="center" wrapText="1"/>
    </xf>
    <xf numFmtId="4" fontId="55" fillId="0" borderId="21" xfId="1" applyNumberFormat="1" applyFont="1" applyFill="1" applyBorder="1" applyAlignment="1">
      <alignment horizontal="center" vertical="center"/>
    </xf>
    <xf numFmtId="4" fontId="56" fillId="0" borderId="22" xfId="1" applyNumberFormat="1" applyFont="1" applyFill="1" applyBorder="1" applyAlignment="1">
      <alignment horizontal="center" vertical="center"/>
    </xf>
    <xf numFmtId="0" fontId="51" fillId="0" borderId="23" xfId="1" applyFont="1" applyFill="1" applyBorder="1" applyAlignment="1">
      <alignment horizontal="left" vertical="center" wrapText="1"/>
    </xf>
    <xf numFmtId="4" fontId="56" fillId="0" borderId="24" xfId="1" applyNumberFormat="1" applyFont="1" applyFill="1" applyBorder="1" applyAlignment="1">
      <alignment horizontal="center" vertical="center"/>
    </xf>
    <xf numFmtId="0" fontId="51" fillId="0" borderId="42" xfId="1" applyFont="1" applyFill="1" applyBorder="1" applyAlignment="1">
      <alignment horizontal="left" vertical="center" wrapText="1"/>
    </xf>
    <xf numFmtId="0" fontId="58" fillId="0" borderId="5" xfId="1" applyFont="1" applyFill="1" applyBorder="1" applyAlignment="1">
      <alignment horizontal="center" vertical="center" wrapText="1"/>
    </xf>
    <xf numFmtId="4" fontId="51" fillId="6" borderId="41" xfId="1" applyNumberFormat="1" applyFont="1" applyFill="1" applyBorder="1" applyAlignment="1">
      <alignment vertical="center"/>
    </xf>
    <xf numFmtId="4" fontId="57" fillId="6" borderId="39" xfId="1" applyNumberFormat="1" applyFont="1" applyFill="1" applyBorder="1" applyAlignment="1">
      <alignment vertical="center"/>
    </xf>
    <xf numFmtId="0" fontId="51" fillId="0" borderId="44" xfId="1" applyFont="1" applyFill="1" applyBorder="1" applyAlignment="1">
      <alignment horizontal="left" vertical="center" wrapText="1"/>
    </xf>
    <xf numFmtId="4" fontId="51" fillId="8" borderId="30" xfId="1" applyNumberFormat="1" applyFont="1" applyFill="1" applyBorder="1" applyAlignment="1">
      <alignment horizontal="center" vertical="center"/>
    </xf>
    <xf numFmtId="4" fontId="57" fillId="8" borderId="30" xfId="1" applyNumberFormat="1" applyFont="1" applyFill="1" applyBorder="1" applyAlignment="1">
      <alignment horizontal="center" vertical="center"/>
    </xf>
    <xf numFmtId="4" fontId="57" fillId="8" borderId="31" xfId="1" applyNumberFormat="1" applyFont="1" applyFill="1" applyBorder="1" applyAlignment="1">
      <alignment horizontal="center" vertical="center"/>
    </xf>
    <xf numFmtId="0" fontId="48" fillId="0" borderId="44" xfId="1" applyFont="1" applyBorder="1" applyAlignment="1">
      <alignment horizontal="center" vertical="center"/>
    </xf>
    <xf numFmtId="0" fontId="48" fillId="8" borderId="35" xfId="1" applyFont="1" applyFill="1" applyBorder="1" applyAlignment="1">
      <alignment horizontal="center" vertical="center"/>
    </xf>
    <xf numFmtId="4" fontId="48" fillId="6" borderId="13" xfId="1" applyNumberFormat="1" applyFont="1" applyFill="1" applyBorder="1" applyAlignment="1">
      <alignment horizontal="center" vertical="center" wrapText="1"/>
    </xf>
    <xf numFmtId="4" fontId="57" fillId="6" borderId="38" xfId="1" applyNumberFormat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/>
    </xf>
    <xf numFmtId="164" fontId="14" fillId="0" borderId="3" xfId="1" applyNumberFormat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 wrapText="1"/>
    </xf>
    <xf numFmtId="1" fontId="11" fillId="0" borderId="4" xfId="1" applyNumberFormat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164" fontId="19" fillId="0" borderId="12" xfId="1" applyNumberFormat="1" applyFont="1" applyFill="1" applyBorder="1" applyAlignment="1">
      <alignment horizontal="center" vertical="center" wrapText="1"/>
    </xf>
    <xf numFmtId="164" fontId="19" fillId="0" borderId="13" xfId="1" applyNumberFormat="1" applyFont="1" applyFill="1" applyBorder="1" applyAlignment="1">
      <alignment horizontal="center" vertical="center" wrapText="1"/>
    </xf>
    <xf numFmtId="164" fontId="19" fillId="0" borderId="14" xfId="1" applyNumberFormat="1" applyFont="1" applyFill="1" applyBorder="1" applyAlignment="1">
      <alignment horizontal="center" vertical="center" wrapText="1"/>
    </xf>
    <xf numFmtId="164" fontId="20" fillId="0" borderId="12" xfId="1" applyNumberFormat="1" applyFont="1" applyFill="1" applyBorder="1" applyAlignment="1">
      <alignment horizontal="center" vertical="center" wrapText="1"/>
    </xf>
    <xf numFmtId="164" fontId="20" fillId="0" borderId="13" xfId="1" applyNumberFormat="1" applyFont="1" applyFill="1" applyBorder="1" applyAlignment="1">
      <alignment horizontal="center" vertical="center" wrapText="1"/>
    </xf>
    <xf numFmtId="164" fontId="20" fillId="0" borderId="14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164" fontId="15" fillId="0" borderId="12" xfId="1" applyNumberFormat="1" applyFont="1" applyFill="1" applyBorder="1" applyAlignment="1">
      <alignment horizontal="center" vertical="center"/>
    </xf>
    <xf numFmtId="164" fontId="15" fillId="0" borderId="13" xfId="1" applyNumberFormat="1" applyFont="1" applyFill="1" applyBorder="1" applyAlignment="1">
      <alignment horizontal="center" vertical="center"/>
    </xf>
    <xf numFmtId="164" fontId="15" fillId="0" borderId="14" xfId="1" applyNumberFormat="1" applyFont="1" applyFill="1" applyBorder="1" applyAlignment="1">
      <alignment horizontal="center" vertical="center"/>
    </xf>
    <xf numFmtId="164" fontId="21" fillId="0" borderId="12" xfId="1" applyNumberFormat="1" applyFont="1" applyFill="1" applyBorder="1" applyAlignment="1">
      <alignment horizontal="center" vertical="center"/>
    </xf>
    <xf numFmtId="164" fontId="21" fillId="0" borderId="13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 wrapText="1"/>
    </xf>
    <xf numFmtId="0" fontId="26" fillId="3" borderId="3" xfId="1" applyFont="1" applyFill="1" applyBorder="1" applyAlignment="1">
      <alignment horizontal="center" vertical="center" wrapText="1"/>
    </xf>
    <xf numFmtId="0" fontId="26" fillId="3" borderId="5" xfId="1" applyFont="1" applyFill="1" applyBorder="1" applyAlignment="1">
      <alignment horizontal="center" vertical="center" wrapText="1"/>
    </xf>
    <xf numFmtId="164" fontId="19" fillId="0" borderId="12" xfId="1" applyNumberFormat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/>
    </xf>
    <xf numFmtId="164" fontId="19" fillId="0" borderId="9" xfId="1" applyNumberFormat="1" applyFont="1" applyFill="1" applyBorder="1" applyAlignment="1">
      <alignment horizontal="center" vertical="center"/>
    </xf>
    <xf numFmtId="164" fontId="19" fillId="0" borderId="11" xfId="1" applyNumberFormat="1" applyFont="1" applyFill="1" applyBorder="1" applyAlignment="1">
      <alignment horizontal="center" vertical="center"/>
    </xf>
    <xf numFmtId="164" fontId="20" fillId="0" borderId="12" xfId="1" applyNumberFormat="1" applyFont="1" applyFill="1" applyBorder="1" applyAlignment="1">
      <alignment horizontal="center" vertical="center"/>
    </xf>
    <xf numFmtId="164" fontId="20" fillId="0" borderId="13" xfId="1" applyNumberFormat="1" applyFont="1" applyFill="1" applyBorder="1" applyAlignment="1">
      <alignment horizontal="center" vertical="center"/>
    </xf>
    <xf numFmtId="164" fontId="20" fillId="0" borderId="14" xfId="1" applyNumberFormat="1" applyFont="1" applyFill="1" applyBorder="1" applyAlignment="1">
      <alignment horizontal="center" vertical="center"/>
    </xf>
    <xf numFmtId="0" fontId="18" fillId="0" borderId="8" xfId="1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/>
    </xf>
    <xf numFmtId="164" fontId="19" fillId="0" borderId="12" xfId="1" applyNumberFormat="1" applyFont="1" applyFill="1" applyBorder="1" applyAlignment="1">
      <alignment horizontal="center"/>
    </xf>
    <xf numFmtId="164" fontId="19" fillId="0" borderId="14" xfId="1" applyNumberFormat="1" applyFont="1" applyFill="1" applyBorder="1" applyAlignment="1">
      <alignment horizontal="center"/>
    </xf>
    <xf numFmtId="164" fontId="20" fillId="0" borderId="12" xfId="1" applyNumberFormat="1" applyFont="1" applyFill="1" applyBorder="1" applyAlignment="1">
      <alignment horizontal="center"/>
    </xf>
    <xf numFmtId="164" fontId="20" fillId="0" borderId="14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 vertical="center" wrapText="1"/>
    </xf>
    <xf numFmtId="0" fontId="18" fillId="0" borderId="11" xfId="1" applyNumberFormat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36" fillId="0" borderId="0" xfId="1" applyFont="1" applyAlignment="1">
      <alignment horizontal="center"/>
    </xf>
    <xf numFmtId="164" fontId="1" fillId="0" borderId="0" xfId="1" applyNumberFormat="1" applyAlignment="1">
      <alignment horizontal="center"/>
    </xf>
    <xf numFmtId="0" fontId="18" fillId="0" borderId="2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4" fontId="51" fillId="0" borderId="12" xfId="1" applyNumberFormat="1" applyFont="1" applyFill="1" applyBorder="1" applyAlignment="1">
      <alignment horizontal="center" vertical="center"/>
    </xf>
    <xf numFmtId="4" fontId="51" fillId="0" borderId="14" xfId="1" applyNumberFormat="1" applyFont="1" applyFill="1" applyBorder="1" applyAlignment="1">
      <alignment horizontal="center" vertical="center"/>
    </xf>
    <xf numFmtId="4" fontId="57" fillId="0" borderId="36" xfId="1" applyNumberFormat="1" applyFont="1" applyFill="1" applyBorder="1" applyAlignment="1">
      <alignment horizontal="center" vertical="center"/>
    </xf>
    <xf numFmtId="4" fontId="57" fillId="0" borderId="38" xfId="1" applyNumberFormat="1" applyFont="1" applyFill="1" applyBorder="1" applyAlignment="1">
      <alignment horizontal="center" vertical="center"/>
    </xf>
    <xf numFmtId="0" fontId="54" fillId="0" borderId="7" xfId="1" applyFont="1" applyFill="1" applyBorder="1" applyAlignment="1">
      <alignment horizontal="center" vertical="center" wrapText="1"/>
    </xf>
    <xf numFmtId="0" fontId="54" fillId="0" borderId="11" xfId="1" applyFont="1" applyFill="1" applyBorder="1" applyAlignment="1">
      <alignment horizontal="center" vertical="center" wrapText="1"/>
    </xf>
    <xf numFmtId="4" fontId="51" fillId="0" borderId="13" xfId="1" applyNumberFormat="1" applyFont="1" applyFill="1" applyBorder="1" applyAlignment="1">
      <alignment horizontal="center" vertical="center"/>
    </xf>
    <xf numFmtId="4" fontId="57" fillId="0" borderId="37" xfId="1" applyNumberFormat="1" applyFont="1" applyFill="1" applyBorder="1" applyAlignment="1">
      <alignment horizontal="center" vertical="center"/>
    </xf>
    <xf numFmtId="0" fontId="47" fillId="0" borderId="0" xfId="1" applyFont="1" applyBorder="1" applyAlignment="1">
      <alignment horizontal="center" vertical="center" wrapText="1"/>
    </xf>
    <xf numFmtId="0" fontId="49" fillId="8" borderId="17" xfId="1" applyFont="1" applyFill="1" applyBorder="1" applyAlignment="1">
      <alignment horizontal="center" vertical="center" wrapText="1"/>
    </xf>
    <xf numFmtId="0" fontId="49" fillId="8" borderId="46" xfId="1" applyFont="1" applyFill="1" applyBorder="1" applyAlignment="1">
      <alignment horizontal="center" vertical="center" wrapText="1"/>
    </xf>
    <xf numFmtId="0" fontId="49" fillId="8" borderId="46" xfId="1" applyFont="1" applyFill="1" applyBorder="1" applyAlignment="1">
      <alignment horizontal="center" vertical="center"/>
    </xf>
    <xf numFmtId="0" fontId="49" fillId="8" borderId="48" xfId="1" applyFont="1" applyFill="1" applyBorder="1" applyAlignment="1">
      <alignment horizontal="center" vertical="center"/>
    </xf>
    <xf numFmtId="0" fontId="48" fillId="0" borderId="10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/>
    </xf>
    <xf numFmtId="0" fontId="48" fillId="0" borderId="47" xfId="1" applyFont="1" applyBorder="1" applyAlignment="1">
      <alignment horizontal="center" vertical="center"/>
    </xf>
    <xf numFmtId="1" fontId="48" fillId="0" borderId="3" xfId="1" applyNumberFormat="1" applyFont="1" applyFill="1" applyBorder="1" applyAlignment="1">
      <alignment horizontal="center" vertical="center" wrapText="1"/>
    </xf>
    <xf numFmtId="1" fontId="48" fillId="0" borderId="4" xfId="1" applyNumberFormat="1" applyFont="1" applyFill="1" applyBorder="1" applyAlignment="1">
      <alignment horizontal="center" vertical="center" wrapText="1"/>
    </xf>
    <xf numFmtId="0" fontId="48" fillId="0" borderId="4" xfId="1" applyFont="1" applyBorder="1" applyAlignment="1">
      <alignment horizontal="center" vertical="center"/>
    </xf>
    <xf numFmtId="0" fontId="48" fillId="0" borderId="40" xfId="1" applyFont="1" applyBorder="1" applyAlignment="1">
      <alignment horizontal="center" vertical="center"/>
    </xf>
    <xf numFmtId="0" fontId="48" fillId="0" borderId="3" xfId="1" applyFont="1" applyFill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center" vertical="center" wrapText="1"/>
    </xf>
    <xf numFmtId="0" fontId="48" fillId="0" borderId="6" xfId="1" applyFont="1" applyBorder="1" applyAlignment="1">
      <alignment horizontal="center" vertical="center" wrapText="1"/>
    </xf>
    <xf numFmtId="0" fontId="48" fillId="0" borderId="7" xfId="1" applyFont="1" applyBorder="1" applyAlignment="1">
      <alignment horizontal="center" vertical="center" wrapText="1"/>
    </xf>
    <xf numFmtId="0" fontId="48" fillId="0" borderId="8" xfId="1" applyFont="1" applyBorder="1" applyAlignment="1">
      <alignment horizontal="center" vertical="center" wrapText="1"/>
    </xf>
    <xf numFmtId="0" fontId="48" fillId="0" borderId="9" xfId="1" applyFont="1" applyBorder="1" applyAlignment="1">
      <alignment horizontal="center" vertical="center" wrapText="1"/>
    </xf>
    <xf numFmtId="0" fontId="48" fillId="0" borderId="10" xfId="1" applyFont="1" applyBorder="1" applyAlignment="1">
      <alignment horizontal="center" vertical="center" wrapText="1"/>
    </xf>
    <xf numFmtId="0" fontId="48" fillId="0" borderId="11" xfId="1" applyFont="1" applyBorder="1" applyAlignment="1">
      <alignment horizontal="center" vertical="center" wrapText="1"/>
    </xf>
    <xf numFmtId="164" fontId="48" fillId="0" borderId="3" xfId="1" applyNumberFormat="1" applyFont="1" applyFill="1" applyBorder="1" applyAlignment="1">
      <alignment horizontal="center" vertical="center" wrapText="1"/>
    </xf>
    <xf numFmtId="164" fontId="48" fillId="0" borderId="4" xfId="1" applyNumberFormat="1" applyFont="1" applyFill="1" applyBorder="1" applyAlignment="1">
      <alignment horizontal="center" vertical="center" wrapText="1"/>
    </xf>
    <xf numFmtId="164" fontId="48" fillId="0" borderId="40" xfId="1" applyNumberFormat="1" applyFont="1" applyFill="1" applyBorder="1" applyAlignment="1">
      <alignment horizontal="center" vertical="center"/>
    </xf>
    <xf numFmtId="164" fontId="50" fillId="0" borderId="3" xfId="1" applyNumberFormat="1" applyFont="1" applyFill="1" applyBorder="1" applyAlignment="1">
      <alignment horizontal="center" vertical="center" wrapText="1"/>
    </xf>
    <xf numFmtId="164" fontId="50" fillId="0" borderId="4" xfId="1" applyNumberFormat="1" applyFont="1" applyFill="1" applyBorder="1" applyAlignment="1">
      <alignment horizontal="center" vertical="center" wrapText="1"/>
    </xf>
    <xf numFmtId="164" fontId="50" fillId="0" borderId="40" xfId="1" applyNumberFormat="1" applyFont="1" applyFill="1" applyBorder="1" applyAlignment="1">
      <alignment horizontal="center" vertical="center"/>
    </xf>
    <xf numFmtId="4" fontId="55" fillId="0" borderId="12" xfId="1" applyNumberFormat="1" applyFont="1" applyFill="1" applyBorder="1" applyAlignment="1">
      <alignment horizontal="center" vertical="center" wrapText="1"/>
    </xf>
    <xf numFmtId="4" fontId="55" fillId="0" borderId="13" xfId="1" applyNumberFormat="1" applyFont="1" applyFill="1" applyBorder="1" applyAlignment="1">
      <alignment horizontal="center" vertical="center" wrapText="1"/>
    </xf>
    <xf numFmtId="4" fontId="55" fillId="0" borderId="14" xfId="1" applyNumberFormat="1" applyFont="1" applyFill="1" applyBorder="1" applyAlignment="1">
      <alignment horizontal="center" vertical="center" wrapText="1"/>
    </xf>
    <xf numFmtId="4" fontId="56" fillId="0" borderId="36" xfId="1" applyNumberFormat="1" applyFont="1" applyFill="1" applyBorder="1" applyAlignment="1">
      <alignment horizontal="center" vertical="center" wrapText="1"/>
    </xf>
    <xf numFmtId="4" fontId="56" fillId="0" borderId="37" xfId="1" applyNumberFormat="1" applyFont="1" applyFill="1" applyBorder="1" applyAlignment="1">
      <alignment horizontal="center" vertical="center" wrapText="1"/>
    </xf>
    <xf numFmtId="4" fontId="56" fillId="0" borderId="38" xfId="1" applyNumberFormat="1" applyFont="1" applyFill="1" applyBorder="1" applyAlignment="1">
      <alignment horizontal="center" vertical="center" wrapText="1"/>
    </xf>
    <xf numFmtId="0" fontId="54" fillId="0" borderId="6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wrapText="1"/>
    </xf>
    <xf numFmtId="0" fontId="51" fillId="8" borderId="45" xfId="1" applyFont="1" applyFill="1" applyBorder="1" applyAlignment="1">
      <alignment horizontal="center" vertical="center" wrapText="1"/>
    </xf>
    <xf numFmtId="0" fontId="51" fillId="8" borderId="46" xfId="1" applyFont="1" applyFill="1" applyBorder="1" applyAlignment="1">
      <alignment horizontal="center" vertical="center" wrapText="1"/>
    </xf>
    <xf numFmtId="0" fontId="51" fillId="8" borderId="29" xfId="1" applyFont="1" applyFill="1" applyBorder="1" applyAlignment="1">
      <alignment horizontal="center"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0" borderId="5" xfId="1" applyFont="1" applyFill="1" applyBorder="1" applyAlignment="1">
      <alignment horizontal="left" vertical="center" wrapText="1"/>
    </xf>
    <xf numFmtId="0" fontId="54" fillId="0" borderId="32" xfId="1" applyFont="1" applyFill="1" applyBorder="1" applyAlignment="1">
      <alignment horizontal="center" vertical="center" wrapText="1"/>
    </xf>
    <xf numFmtId="0" fontId="54" fillId="0" borderId="33" xfId="1" applyFont="1" applyFill="1" applyBorder="1" applyAlignment="1">
      <alignment horizontal="center" vertical="center" wrapText="1"/>
    </xf>
    <xf numFmtId="0" fontId="54" fillId="0" borderId="34" xfId="1" applyFont="1" applyFill="1" applyBorder="1" applyAlignment="1">
      <alignment horizontal="center" vertical="center" wrapText="1"/>
    </xf>
    <xf numFmtId="0" fontId="58" fillId="0" borderId="32" xfId="1" applyFont="1" applyFill="1" applyBorder="1" applyAlignment="1">
      <alignment horizontal="center" vertical="center" wrapText="1"/>
    </xf>
    <xf numFmtId="0" fontId="58" fillId="0" borderId="33" xfId="1" applyFont="1" applyFill="1" applyBorder="1" applyAlignment="1">
      <alignment horizontal="center" vertical="center" wrapText="1"/>
    </xf>
    <xf numFmtId="0" fontId="58" fillId="0" borderId="34" xfId="1" applyFont="1" applyFill="1" applyBorder="1" applyAlignment="1">
      <alignment horizontal="center" vertical="center" wrapText="1"/>
    </xf>
    <xf numFmtId="0" fontId="54" fillId="0" borderId="25" xfId="1" applyFont="1" applyFill="1" applyBorder="1" applyAlignment="1">
      <alignment horizontal="left" vertical="center" wrapText="1"/>
    </xf>
    <xf numFmtId="0" fontId="54" fillId="0" borderId="26" xfId="1" applyFont="1" applyFill="1" applyBorder="1" applyAlignment="1">
      <alignment horizontal="left" vertical="center" wrapText="1"/>
    </xf>
    <xf numFmtId="0" fontId="51" fillId="0" borderId="43" xfId="1" applyFont="1" applyFill="1" applyBorder="1" applyAlignment="1">
      <alignment horizontal="left" vertical="center" wrapText="1"/>
    </xf>
    <xf numFmtId="0" fontId="51" fillId="0" borderId="33" xfId="1" applyFont="1" applyFill="1" applyBorder="1" applyAlignment="1">
      <alignment horizontal="left" vertical="center" wrapText="1"/>
    </xf>
    <xf numFmtId="0" fontId="51" fillId="0" borderId="34" xfId="1" applyFont="1" applyFill="1" applyBorder="1" applyAlignment="1">
      <alignment horizontal="left" vertical="center" wrapText="1"/>
    </xf>
    <xf numFmtId="0" fontId="51" fillId="0" borderId="43" xfId="1" applyFont="1" applyFill="1" applyBorder="1" applyAlignment="1">
      <alignment horizontal="center" vertical="center" wrapText="1"/>
    </xf>
    <xf numFmtId="0" fontId="51" fillId="0" borderId="33" xfId="1" applyFont="1" applyFill="1" applyBorder="1" applyAlignment="1">
      <alignment horizontal="center" vertical="center" wrapText="1"/>
    </xf>
    <xf numFmtId="0" fontId="51" fillId="0" borderId="32" xfId="1" applyFont="1" applyFill="1" applyBorder="1" applyAlignment="1">
      <alignment horizontal="left" vertical="center" wrapText="1"/>
    </xf>
    <xf numFmtId="0" fontId="48" fillId="6" borderId="3" xfId="1" applyFont="1" applyFill="1" applyBorder="1" applyAlignment="1">
      <alignment horizontal="left" vertical="center" wrapText="1"/>
    </xf>
    <xf numFmtId="0" fontId="48" fillId="6" borderId="5" xfId="1" applyFont="1" applyFill="1" applyBorder="1" applyAlignment="1">
      <alignment horizontal="left" vertical="center" wrapText="1"/>
    </xf>
    <xf numFmtId="4" fontId="56" fillId="0" borderId="36" xfId="1" applyNumberFormat="1" applyFont="1" applyFill="1" applyBorder="1" applyAlignment="1">
      <alignment horizontal="center" vertical="center"/>
    </xf>
    <xf numFmtId="4" fontId="56" fillId="0" borderId="37" xfId="1" applyNumberFormat="1" applyFont="1" applyFill="1" applyBorder="1" applyAlignment="1">
      <alignment horizontal="center" vertical="center"/>
    </xf>
    <xf numFmtId="0" fontId="54" fillId="0" borderId="10" xfId="1" applyFont="1" applyFill="1" applyBorder="1" applyAlignment="1">
      <alignment horizontal="left" vertical="center" wrapText="1"/>
    </xf>
    <xf numFmtId="0" fontId="54" fillId="0" borderId="11" xfId="1" applyFont="1" applyFill="1" applyBorder="1" applyAlignment="1">
      <alignment horizontal="left" vertical="center" wrapText="1"/>
    </xf>
    <xf numFmtId="0" fontId="60" fillId="6" borderId="10" xfId="1" applyFont="1" applyFill="1" applyBorder="1" applyAlignment="1">
      <alignment horizontal="left" vertical="center" wrapText="1"/>
    </xf>
    <xf numFmtId="0" fontId="60" fillId="6" borderId="11" xfId="1" applyFont="1" applyFill="1" applyBorder="1" applyAlignment="1">
      <alignment horizontal="left" vertical="center" wrapText="1"/>
    </xf>
    <xf numFmtId="0" fontId="54" fillId="0" borderId="8" xfId="1" applyNumberFormat="1" applyFont="1" applyFill="1" applyBorder="1" applyAlignment="1">
      <alignment horizontal="center" vertical="center" wrapText="1"/>
    </xf>
    <xf numFmtId="0" fontId="54" fillId="0" borderId="9" xfId="1" applyNumberFormat="1" applyFont="1" applyFill="1" applyBorder="1" applyAlignment="1">
      <alignment horizontal="center" vertical="center" wrapText="1"/>
    </xf>
    <xf numFmtId="0" fontId="54" fillId="0" borderId="17" xfId="1" applyFont="1" applyFill="1" applyBorder="1" applyAlignment="1">
      <alignment horizontal="left" vertical="center" wrapText="1"/>
    </xf>
    <xf numFmtId="0" fontId="54" fillId="0" borderId="29" xfId="1" applyFont="1" applyFill="1" applyBorder="1" applyAlignment="1">
      <alignment horizontal="left" vertical="center" wrapText="1"/>
    </xf>
    <xf numFmtId="0" fontId="54" fillId="0" borderId="27" xfId="1" applyFont="1" applyFill="1" applyBorder="1" applyAlignment="1">
      <alignment horizontal="left" vertical="center" wrapText="1"/>
    </xf>
    <xf numFmtId="4" fontId="55" fillId="0" borderId="12" xfId="1" applyNumberFormat="1" applyFont="1" applyFill="1" applyBorder="1" applyAlignment="1">
      <alignment horizontal="center" vertical="center"/>
    </xf>
    <xf numFmtId="4" fontId="55" fillId="0" borderId="13" xfId="1" applyNumberFormat="1" applyFont="1" applyFill="1" applyBorder="1" applyAlignment="1">
      <alignment horizontal="center" vertical="center"/>
    </xf>
    <xf numFmtId="0" fontId="60" fillId="6" borderId="19" xfId="1" applyFont="1" applyFill="1" applyBorder="1" applyAlignment="1">
      <alignment horizontal="left" vertical="center" wrapText="1"/>
    </xf>
    <xf numFmtId="0" fontId="60" fillId="6" borderId="20" xfId="1" applyFont="1" applyFill="1" applyBorder="1" applyAlignment="1">
      <alignment horizontal="left" vertical="center" wrapText="1"/>
    </xf>
    <xf numFmtId="0" fontId="51" fillId="0" borderId="44" xfId="1" applyFont="1" applyFill="1" applyBorder="1" applyAlignment="1">
      <alignment horizontal="left" vertical="center" wrapText="1"/>
    </xf>
    <xf numFmtId="0" fontId="51" fillId="0" borderId="23" xfId="1" applyFont="1" applyFill="1" applyBorder="1" applyAlignment="1">
      <alignment horizontal="left" vertical="center" wrapText="1"/>
    </xf>
    <xf numFmtId="0" fontId="51" fillId="0" borderId="42" xfId="1" applyFont="1" applyFill="1" applyBorder="1" applyAlignment="1">
      <alignment horizontal="left" vertical="center" wrapText="1"/>
    </xf>
    <xf numFmtId="4" fontId="51" fillId="0" borderId="41" xfId="1" applyNumberFormat="1" applyFont="1" applyFill="1" applyBorder="1" applyAlignment="1">
      <alignment horizontal="center" vertical="center"/>
    </xf>
    <xf numFmtId="4" fontId="57" fillId="0" borderId="39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40;&#1041;&#1054;&#1058;&#1040;/&#1058;&#1040;&#1056;&#1048;&#1060;&#1067;/&#1056;&#1040;&#1041;&#1054;&#1058;&#1040;/&#1058;&#1040;&#1056;&#1048;&#1060;&#1067;/&#1044;&#1050;%20250_&#1055;&#1077;&#1088;&#1077;&#1095;&#1077;&#1085;&#1100;%20&#1088;&#1072;&#1073;&#1086;&#1090;%20&#1080;%20&#1090;&#1072;&#1088;&#1080;&#1092;%20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Перечень"/>
      <sheetName val="Протокол"/>
      <sheetName val="Бюллетень"/>
      <sheetName val="Лист1"/>
      <sheetName val="Перечень (2)"/>
    </sheetNames>
    <sheetDataSet>
      <sheetData sheetId="0">
        <row r="8">
          <cell r="D8" t="str">
            <v>ул.Дуси Ковальчук, д. 250</v>
          </cell>
        </row>
        <row r="10">
          <cell r="E10">
            <v>18</v>
          </cell>
        </row>
        <row r="11">
          <cell r="E11">
            <v>0</v>
          </cell>
        </row>
        <row r="30">
          <cell r="D30">
            <v>0</v>
          </cell>
        </row>
        <row r="32">
          <cell r="N32">
            <v>2</v>
          </cell>
        </row>
        <row r="33">
          <cell r="N33">
            <v>0.5</v>
          </cell>
        </row>
        <row r="39">
          <cell r="D39">
            <v>0</v>
          </cell>
        </row>
        <row r="40">
          <cell r="D40">
            <v>7</v>
          </cell>
        </row>
        <row r="41">
          <cell r="N41">
            <v>0</v>
          </cell>
        </row>
        <row r="47">
          <cell r="D47">
            <v>0</v>
          </cell>
        </row>
        <row r="60">
          <cell r="D60">
            <v>51724.137931034486</v>
          </cell>
        </row>
        <row r="71">
          <cell r="D71">
            <v>62068.965517241377</v>
          </cell>
        </row>
        <row r="84">
          <cell r="N84">
            <v>0</v>
          </cell>
        </row>
        <row r="92">
          <cell r="D92">
            <v>421.77611940298505</v>
          </cell>
        </row>
        <row r="93">
          <cell r="N93">
            <v>1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102">
          <cell r="D102">
            <v>20616.39</v>
          </cell>
        </row>
        <row r="103">
          <cell r="N103">
            <v>60</v>
          </cell>
        </row>
        <row r="110">
          <cell r="D110">
            <v>10308.195</v>
          </cell>
        </row>
        <row r="111">
          <cell r="D111">
            <v>60</v>
          </cell>
        </row>
        <row r="145">
          <cell r="B145" t="str">
            <v>Обслуживание автоматики ИТП, приборов учета тепловой энергии,ГВС,ХВС и э/э</v>
          </cell>
        </row>
        <row r="151">
          <cell r="B151" t="str">
            <v>Услуги частного охранного предприятия</v>
          </cell>
        </row>
        <row r="157">
          <cell r="B157" t="str">
            <v>Обслуживание системы видеонаблюдения</v>
          </cell>
        </row>
        <row r="163">
          <cell r="B163" t="str">
            <v>Обслуживание системы противопожарной автоматики</v>
          </cell>
        </row>
        <row r="169">
          <cell r="B169" t="str">
            <v>Обслуживание лифтов</v>
          </cell>
        </row>
        <row r="192">
          <cell r="D192">
            <v>827636.53518981673</v>
          </cell>
        </row>
        <row r="193">
          <cell r="D193">
            <v>34482.758620689652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90"/>
  <sheetViews>
    <sheetView view="pageBreakPreview" topLeftCell="B32" zoomScale="90" zoomScaleNormal="75" zoomScaleSheetLayoutView="90" workbookViewId="0">
      <selection activeCell="B23" sqref="B23:D23"/>
    </sheetView>
  </sheetViews>
  <sheetFormatPr defaultRowHeight="14.25" x14ac:dyDescent="0.25"/>
  <cols>
    <col min="1" max="1" width="3.42578125" style="3" hidden="1" customWidth="1"/>
    <col min="2" max="2" width="34.140625" style="3" customWidth="1"/>
    <col min="3" max="3" width="74.7109375" style="3" customWidth="1"/>
    <col min="4" max="4" width="37.28515625" style="3" customWidth="1"/>
    <col min="5" max="5" width="22.5703125" style="5" customWidth="1"/>
    <col min="6" max="6" width="17.28515625" style="6" customWidth="1"/>
    <col min="7" max="7" width="19.140625" style="9" hidden="1" customWidth="1"/>
    <col min="8" max="8" width="22.140625" style="13" hidden="1" customWidth="1"/>
    <col min="9" max="9" width="12.28515625" style="9" hidden="1" customWidth="1"/>
    <col min="10" max="16" width="0" style="3" hidden="1" customWidth="1"/>
    <col min="17" max="250" width="9.140625" style="3"/>
    <col min="251" max="251" width="5.7109375" style="3" customWidth="1"/>
    <col min="252" max="252" width="5.42578125" style="3" customWidth="1"/>
    <col min="253" max="253" width="29.85546875" style="3" customWidth="1"/>
    <col min="254" max="254" width="37.7109375" style="3" customWidth="1"/>
    <col min="255" max="255" width="17.140625" style="3" customWidth="1"/>
    <col min="256" max="256" width="0" style="3" hidden="1" customWidth="1"/>
    <col min="257" max="257" width="19" style="3" customWidth="1"/>
    <col min="258" max="258" width="9.140625" style="3"/>
    <col min="259" max="259" width="11" style="3" bestFit="1" customWidth="1"/>
    <col min="260" max="260" width="14.42578125" style="3" bestFit="1" customWidth="1"/>
    <col min="261" max="506" width="9.140625" style="3"/>
    <col min="507" max="507" width="5.7109375" style="3" customWidth="1"/>
    <col min="508" max="508" width="5.42578125" style="3" customWidth="1"/>
    <col min="509" max="509" width="29.85546875" style="3" customWidth="1"/>
    <col min="510" max="510" width="37.7109375" style="3" customWidth="1"/>
    <col min="511" max="511" width="17.140625" style="3" customWidth="1"/>
    <col min="512" max="512" width="0" style="3" hidden="1" customWidth="1"/>
    <col min="513" max="513" width="19" style="3" customWidth="1"/>
    <col min="514" max="514" width="9.140625" style="3"/>
    <col min="515" max="515" width="11" style="3" bestFit="1" customWidth="1"/>
    <col min="516" max="516" width="14.42578125" style="3" bestFit="1" customWidth="1"/>
    <col min="517" max="762" width="9.140625" style="3"/>
    <col min="763" max="763" width="5.7109375" style="3" customWidth="1"/>
    <col min="764" max="764" width="5.42578125" style="3" customWidth="1"/>
    <col min="765" max="765" width="29.85546875" style="3" customWidth="1"/>
    <col min="766" max="766" width="37.7109375" style="3" customWidth="1"/>
    <col min="767" max="767" width="17.140625" style="3" customWidth="1"/>
    <col min="768" max="768" width="0" style="3" hidden="1" customWidth="1"/>
    <col min="769" max="769" width="19" style="3" customWidth="1"/>
    <col min="770" max="770" width="9.140625" style="3"/>
    <col min="771" max="771" width="11" style="3" bestFit="1" customWidth="1"/>
    <col min="772" max="772" width="14.42578125" style="3" bestFit="1" customWidth="1"/>
    <col min="773" max="1018" width="9.140625" style="3"/>
    <col min="1019" max="1019" width="5.7109375" style="3" customWidth="1"/>
    <col min="1020" max="1020" width="5.42578125" style="3" customWidth="1"/>
    <col min="1021" max="1021" width="29.85546875" style="3" customWidth="1"/>
    <col min="1022" max="1022" width="37.7109375" style="3" customWidth="1"/>
    <col min="1023" max="1023" width="17.140625" style="3" customWidth="1"/>
    <col min="1024" max="1024" width="0" style="3" hidden="1" customWidth="1"/>
    <col min="1025" max="1025" width="19" style="3" customWidth="1"/>
    <col min="1026" max="1026" width="9.140625" style="3"/>
    <col min="1027" max="1027" width="11" style="3" bestFit="1" customWidth="1"/>
    <col min="1028" max="1028" width="14.42578125" style="3" bestFit="1" customWidth="1"/>
    <col min="1029" max="1274" width="9.140625" style="3"/>
    <col min="1275" max="1275" width="5.7109375" style="3" customWidth="1"/>
    <col min="1276" max="1276" width="5.42578125" style="3" customWidth="1"/>
    <col min="1277" max="1277" width="29.85546875" style="3" customWidth="1"/>
    <col min="1278" max="1278" width="37.7109375" style="3" customWidth="1"/>
    <col min="1279" max="1279" width="17.140625" style="3" customWidth="1"/>
    <col min="1280" max="1280" width="0" style="3" hidden="1" customWidth="1"/>
    <col min="1281" max="1281" width="19" style="3" customWidth="1"/>
    <col min="1282" max="1282" width="9.140625" style="3"/>
    <col min="1283" max="1283" width="11" style="3" bestFit="1" customWidth="1"/>
    <col min="1284" max="1284" width="14.42578125" style="3" bestFit="1" customWidth="1"/>
    <col min="1285" max="1530" width="9.140625" style="3"/>
    <col min="1531" max="1531" width="5.7109375" style="3" customWidth="1"/>
    <col min="1532" max="1532" width="5.42578125" style="3" customWidth="1"/>
    <col min="1533" max="1533" width="29.85546875" style="3" customWidth="1"/>
    <col min="1534" max="1534" width="37.7109375" style="3" customWidth="1"/>
    <col min="1535" max="1535" width="17.140625" style="3" customWidth="1"/>
    <col min="1536" max="1536" width="0" style="3" hidden="1" customWidth="1"/>
    <col min="1537" max="1537" width="19" style="3" customWidth="1"/>
    <col min="1538" max="1538" width="9.140625" style="3"/>
    <col min="1539" max="1539" width="11" style="3" bestFit="1" customWidth="1"/>
    <col min="1540" max="1540" width="14.42578125" style="3" bestFit="1" customWidth="1"/>
    <col min="1541" max="1786" width="9.140625" style="3"/>
    <col min="1787" max="1787" width="5.7109375" style="3" customWidth="1"/>
    <col min="1788" max="1788" width="5.42578125" style="3" customWidth="1"/>
    <col min="1789" max="1789" width="29.85546875" style="3" customWidth="1"/>
    <col min="1790" max="1790" width="37.7109375" style="3" customWidth="1"/>
    <col min="1791" max="1791" width="17.140625" style="3" customWidth="1"/>
    <col min="1792" max="1792" width="0" style="3" hidden="1" customWidth="1"/>
    <col min="1793" max="1793" width="19" style="3" customWidth="1"/>
    <col min="1794" max="1794" width="9.140625" style="3"/>
    <col min="1795" max="1795" width="11" style="3" bestFit="1" customWidth="1"/>
    <col min="1796" max="1796" width="14.42578125" style="3" bestFit="1" customWidth="1"/>
    <col min="1797" max="2042" width="9.140625" style="3"/>
    <col min="2043" max="2043" width="5.7109375" style="3" customWidth="1"/>
    <col min="2044" max="2044" width="5.42578125" style="3" customWidth="1"/>
    <col min="2045" max="2045" width="29.85546875" style="3" customWidth="1"/>
    <col min="2046" max="2046" width="37.7109375" style="3" customWidth="1"/>
    <col min="2047" max="2047" width="17.140625" style="3" customWidth="1"/>
    <col min="2048" max="2048" width="0" style="3" hidden="1" customWidth="1"/>
    <col min="2049" max="2049" width="19" style="3" customWidth="1"/>
    <col min="2050" max="2050" width="9.140625" style="3"/>
    <col min="2051" max="2051" width="11" style="3" bestFit="1" customWidth="1"/>
    <col min="2052" max="2052" width="14.42578125" style="3" bestFit="1" customWidth="1"/>
    <col min="2053" max="2298" width="9.140625" style="3"/>
    <col min="2299" max="2299" width="5.7109375" style="3" customWidth="1"/>
    <col min="2300" max="2300" width="5.42578125" style="3" customWidth="1"/>
    <col min="2301" max="2301" width="29.85546875" style="3" customWidth="1"/>
    <col min="2302" max="2302" width="37.7109375" style="3" customWidth="1"/>
    <col min="2303" max="2303" width="17.140625" style="3" customWidth="1"/>
    <col min="2304" max="2304" width="0" style="3" hidden="1" customWidth="1"/>
    <col min="2305" max="2305" width="19" style="3" customWidth="1"/>
    <col min="2306" max="2306" width="9.140625" style="3"/>
    <col min="2307" max="2307" width="11" style="3" bestFit="1" customWidth="1"/>
    <col min="2308" max="2308" width="14.42578125" style="3" bestFit="1" customWidth="1"/>
    <col min="2309" max="2554" width="9.140625" style="3"/>
    <col min="2555" max="2555" width="5.7109375" style="3" customWidth="1"/>
    <col min="2556" max="2556" width="5.42578125" style="3" customWidth="1"/>
    <col min="2557" max="2557" width="29.85546875" style="3" customWidth="1"/>
    <col min="2558" max="2558" width="37.7109375" style="3" customWidth="1"/>
    <col min="2559" max="2559" width="17.140625" style="3" customWidth="1"/>
    <col min="2560" max="2560" width="0" style="3" hidden="1" customWidth="1"/>
    <col min="2561" max="2561" width="19" style="3" customWidth="1"/>
    <col min="2562" max="2562" width="9.140625" style="3"/>
    <col min="2563" max="2563" width="11" style="3" bestFit="1" customWidth="1"/>
    <col min="2564" max="2564" width="14.42578125" style="3" bestFit="1" customWidth="1"/>
    <col min="2565" max="2810" width="9.140625" style="3"/>
    <col min="2811" max="2811" width="5.7109375" style="3" customWidth="1"/>
    <col min="2812" max="2812" width="5.42578125" style="3" customWidth="1"/>
    <col min="2813" max="2813" width="29.85546875" style="3" customWidth="1"/>
    <col min="2814" max="2814" width="37.7109375" style="3" customWidth="1"/>
    <col min="2815" max="2815" width="17.140625" style="3" customWidth="1"/>
    <col min="2816" max="2816" width="0" style="3" hidden="1" customWidth="1"/>
    <col min="2817" max="2817" width="19" style="3" customWidth="1"/>
    <col min="2818" max="2818" width="9.140625" style="3"/>
    <col min="2819" max="2819" width="11" style="3" bestFit="1" customWidth="1"/>
    <col min="2820" max="2820" width="14.42578125" style="3" bestFit="1" customWidth="1"/>
    <col min="2821" max="3066" width="9.140625" style="3"/>
    <col min="3067" max="3067" width="5.7109375" style="3" customWidth="1"/>
    <col min="3068" max="3068" width="5.42578125" style="3" customWidth="1"/>
    <col min="3069" max="3069" width="29.85546875" style="3" customWidth="1"/>
    <col min="3070" max="3070" width="37.7109375" style="3" customWidth="1"/>
    <col min="3071" max="3071" width="17.140625" style="3" customWidth="1"/>
    <col min="3072" max="3072" width="0" style="3" hidden="1" customWidth="1"/>
    <col min="3073" max="3073" width="19" style="3" customWidth="1"/>
    <col min="3074" max="3074" width="9.140625" style="3"/>
    <col min="3075" max="3075" width="11" style="3" bestFit="1" customWidth="1"/>
    <col min="3076" max="3076" width="14.42578125" style="3" bestFit="1" customWidth="1"/>
    <col min="3077" max="3322" width="9.140625" style="3"/>
    <col min="3323" max="3323" width="5.7109375" style="3" customWidth="1"/>
    <col min="3324" max="3324" width="5.42578125" style="3" customWidth="1"/>
    <col min="3325" max="3325" width="29.85546875" style="3" customWidth="1"/>
    <col min="3326" max="3326" width="37.7109375" style="3" customWidth="1"/>
    <col min="3327" max="3327" width="17.140625" style="3" customWidth="1"/>
    <col min="3328" max="3328" width="0" style="3" hidden="1" customWidth="1"/>
    <col min="3329" max="3329" width="19" style="3" customWidth="1"/>
    <col min="3330" max="3330" width="9.140625" style="3"/>
    <col min="3331" max="3331" width="11" style="3" bestFit="1" customWidth="1"/>
    <col min="3332" max="3332" width="14.42578125" style="3" bestFit="1" customWidth="1"/>
    <col min="3333" max="3578" width="9.140625" style="3"/>
    <col min="3579" max="3579" width="5.7109375" style="3" customWidth="1"/>
    <col min="3580" max="3580" width="5.42578125" style="3" customWidth="1"/>
    <col min="3581" max="3581" width="29.85546875" style="3" customWidth="1"/>
    <col min="3582" max="3582" width="37.7109375" style="3" customWidth="1"/>
    <col min="3583" max="3583" width="17.140625" style="3" customWidth="1"/>
    <col min="3584" max="3584" width="0" style="3" hidden="1" customWidth="1"/>
    <col min="3585" max="3585" width="19" style="3" customWidth="1"/>
    <col min="3586" max="3586" width="9.140625" style="3"/>
    <col min="3587" max="3587" width="11" style="3" bestFit="1" customWidth="1"/>
    <col min="3588" max="3588" width="14.42578125" style="3" bestFit="1" customWidth="1"/>
    <col min="3589" max="3834" width="9.140625" style="3"/>
    <col min="3835" max="3835" width="5.7109375" style="3" customWidth="1"/>
    <col min="3836" max="3836" width="5.42578125" style="3" customWidth="1"/>
    <col min="3837" max="3837" width="29.85546875" style="3" customWidth="1"/>
    <col min="3838" max="3838" width="37.7109375" style="3" customWidth="1"/>
    <col min="3839" max="3839" width="17.140625" style="3" customWidth="1"/>
    <col min="3840" max="3840" width="0" style="3" hidden="1" customWidth="1"/>
    <col min="3841" max="3841" width="19" style="3" customWidth="1"/>
    <col min="3842" max="3842" width="9.140625" style="3"/>
    <col min="3843" max="3843" width="11" style="3" bestFit="1" customWidth="1"/>
    <col min="3844" max="3844" width="14.42578125" style="3" bestFit="1" customWidth="1"/>
    <col min="3845" max="4090" width="9.140625" style="3"/>
    <col min="4091" max="4091" width="5.7109375" style="3" customWidth="1"/>
    <col min="4092" max="4092" width="5.42578125" style="3" customWidth="1"/>
    <col min="4093" max="4093" width="29.85546875" style="3" customWidth="1"/>
    <col min="4094" max="4094" width="37.7109375" style="3" customWidth="1"/>
    <col min="4095" max="4095" width="17.140625" style="3" customWidth="1"/>
    <col min="4096" max="4096" width="0" style="3" hidden="1" customWidth="1"/>
    <col min="4097" max="4097" width="19" style="3" customWidth="1"/>
    <col min="4098" max="4098" width="9.140625" style="3"/>
    <col min="4099" max="4099" width="11" style="3" bestFit="1" customWidth="1"/>
    <col min="4100" max="4100" width="14.42578125" style="3" bestFit="1" customWidth="1"/>
    <col min="4101" max="4346" width="9.140625" style="3"/>
    <col min="4347" max="4347" width="5.7109375" style="3" customWidth="1"/>
    <col min="4348" max="4348" width="5.42578125" style="3" customWidth="1"/>
    <col min="4349" max="4349" width="29.85546875" style="3" customWidth="1"/>
    <col min="4350" max="4350" width="37.7109375" style="3" customWidth="1"/>
    <col min="4351" max="4351" width="17.140625" style="3" customWidth="1"/>
    <col min="4352" max="4352" width="0" style="3" hidden="1" customWidth="1"/>
    <col min="4353" max="4353" width="19" style="3" customWidth="1"/>
    <col min="4354" max="4354" width="9.140625" style="3"/>
    <col min="4355" max="4355" width="11" style="3" bestFit="1" customWidth="1"/>
    <col min="4356" max="4356" width="14.42578125" style="3" bestFit="1" customWidth="1"/>
    <col min="4357" max="4602" width="9.140625" style="3"/>
    <col min="4603" max="4603" width="5.7109375" style="3" customWidth="1"/>
    <col min="4604" max="4604" width="5.42578125" style="3" customWidth="1"/>
    <col min="4605" max="4605" width="29.85546875" style="3" customWidth="1"/>
    <col min="4606" max="4606" width="37.7109375" style="3" customWidth="1"/>
    <col min="4607" max="4607" width="17.140625" style="3" customWidth="1"/>
    <col min="4608" max="4608" width="0" style="3" hidden="1" customWidth="1"/>
    <col min="4609" max="4609" width="19" style="3" customWidth="1"/>
    <col min="4610" max="4610" width="9.140625" style="3"/>
    <col min="4611" max="4611" width="11" style="3" bestFit="1" customWidth="1"/>
    <col min="4612" max="4612" width="14.42578125" style="3" bestFit="1" customWidth="1"/>
    <col min="4613" max="4858" width="9.140625" style="3"/>
    <col min="4859" max="4859" width="5.7109375" style="3" customWidth="1"/>
    <col min="4860" max="4860" width="5.42578125" style="3" customWidth="1"/>
    <col min="4861" max="4861" width="29.85546875" style="3" customWidth="1"/>
    <col min="4862" max="4862" width="37.7109375" style="3" customWidth="1"/>
    <col min="4863" max="4863" width="17.140625" style="3" customWidth="1"/>
    <col min="4864" max="4864" width="0" style="3" hidden="1" customWidth="1"/>
    <col min="4865" max="4865" width="19" style="3" customWidth="1"/>
    <col min="4866" max="4866" width="9.140625" style="3"/>
    <col min="4867" max="4867" width="11" style="3" bestFit="1" customWidth="1"/>
    <col min="4868" max="4868" width="14.42578125" style="3" bestFit="1" customWidth="1"/>
    <col min="4869" max="5114" width="9.140625" style="3"/>
    <col min="5115" max="5115" width="5.7109375" style="3" customWidth="1"/>
    <col min="5116" max="5116" width="5.42578125" style="3" customWidth="1"/>
    <col min="5117" max="5117" width="29.85546875" style="3" customWidth="1"/>
    <col min="5118" max="5118" width="37.7109375" style="3" customWidth="1"/>
    <col min="5119" max="5119" width="17.140625" style="3" customWidth="1"/>
    <col min="5120" max="5120" width="0" style="3" hidden="1" customWidth="1"/>
    <col min="5121" max="5121" width="19" style="3" customWidth="1"/>
    <col min="5122" max="5122" width="9.140625" style="3"/>
    <col min="5123" max="5123" width="11" style="3" bestFit="1" customWidth="1"/>
    <col min="5124" max="5124" width="14.42578125" style="3" bestFit="1" customWidth="1"/>
    <col min="5125" max="5370" width="9.140625" style="3"/>
    <col min="5371" max="5371" width="5.7109375" style="3" customWidth="1"/>
    <col min="5372" max="5372" width="5.42578125" style="3" customWidth="1"/>
    <col min="5373" max="5373" width="29.85546875" style="3" customWidth="1"/>
    <col min="5374" max="5374" width="37.7109375" style="3" customWidth="1"/>
    <col min="5375" max="5375" width="17.140625" style="3" customWidth="1"/>
    <col min="5376" max="5376" width="0" style="3" hidden="1" customWidth="1"/>
    <col min="5377" max="5377" width="19" style="3" customWidth="1"/>
    <col min="5378" max="5378" width="9.140625" style="3"/>
    <col min="5379" max="5379" width="11" style="3" bestFit="1" customWidth="1"/>
    <col min="5380" max="5380" width="14.42578125" style="3" bestFit="1" customWidth="1"/>
    <col min="5381" max="5626" width="9.140625" style="3"/>
    <col min="5627" max="5627" width="5.7109375" style="3" customWidth="1"/>
    <col min="5628" max="5628" width="5.42578125" style="3" customWidth="1"/>
    <col min="5629" max="5629" width="29.85546875" style="3" customWidth="1"/>
    <col min="5630" max="5630" width="37.7109375" style="3" customWidth="1"/>
    <col min="5631" max="5631" width="17.140625" style="3" customWidth="1"/>
    <col min="5632" max="5632" width="0" style="3" hidden="1" customWidth="1"/>
    <col min="5633" max="5633" width="19" style="3" customWidth="1"/>
    <col min="5634" max="5634" width="9.140625" style="3"/>
    <col min="5635" max="5635" width="11" style="3" bestFit="1" customWidth="1"/>
    <col min="5636" max="5636" width="14.42578125" style="3" bestFit="1" customWidth="1"/>
    <col min="5637" max="5882" width="9.140625" style="3"/>
    <col min="5883" max="5883" width="5.7109375" style="3" customWidth="1"/>
    <col min="5884" max="5884" width="5.42578125" style="3" customWidth="1"/>
    <col min="5885" max="5885" width="29.85546875" style="3" customWidth="1"/>
    <col min="5886" max="5886" width="37.7109375" style="3" customWidth="1"/>
    <col min="5887" max="5887" width="17.140625" style="3" customWidth="1"/>
    <col min="5888" max="5888" width="0" style="3" hidden="1" customWidth="1"/>
    <col min="5889" max="5889" width="19" style="3" customWidth="1"/>
    <col min="5890" max="5890" width="9.140625" style="3"/>
    <col min="5891" max="5891" width="11" style="3" bestFit="1" customWidth="1"/>
    <col min="5892" max="5892" width="14.42578125" style="3" bestFit="1" customWidth="1"/>
    <col min="5893" max="6138" width="9.140625" style="3"/>
    <col min="6139" max="6139" width="5.7109375" style="3" customWidth="1"/>
    <col min="6140" max="6140" width="5.42578125" style="3" customWidth="1"/>
    <col min="6141" max="6141" width="29.85546875" style="3" customWidth="1"/>
    <col min="6142" max="6142" width="37.7109375" style="3" customWidth="1"/>
    <col min="6143" max="6143" width="17.140625" style="3" customWidth="1"/>
    <col min="6144" max="6144" width="0" style="3" hidden="1" customWidth="1"/>
    <col min="6145" max="6145" width="19" style="3" customWidth="1"/>
    <col min="6146" max="6146" width="9.140625" style="3"/>
    <col min="6147" max="6147" width="11" style="3" bestFit="1" customWidth="1"/>
    <col min="6148" max="6148" width="14.42578125" style="3" bestFit="1" customWidth="1"/>
    <col min="6149" max="6394" width="9.140625" style="3"/>
    <col min="6395" max="6395" width="5.7109375" style="3" customWidth="1"/>
    <col min="6396" max="6396" width="5.42578125" style="3" customWidth="1"/>
    <col min="6397" max="6397" width="29.85546875" style="3" customWidth="1"/>
    <col min="6398" max="6398" width="37.7109375" style="3" customWidth="1"/>
    <col min="6399" max="6399" width="17.140625" style="3" customWidth="1"/>
    <col min="6400" max="6400" width="0" style="3" hidden="1" customWidth="1"/>
    <col min="6401" max="6401" width="19" style="3" customWidth="1"/>
    <col min="6402" max="6402" width="9.140625" style="3"/>
    <col min="6403" max="6403" width="11" style="3" bestFit="1" customWidth="1"/>
    <col min="6404" max="6404" width="14.42578125" style="3" bestFit="1" customWidth="1"/>
    <col min="6405" max="6650" width="9.140625" style="3"/>
    <col min="6651" max="6651" width="5.7109375" style="3" customWidth="1"/>
    <col min="6652" max="6652" width="5.42578125" style="3" customWidth="1"/>
    <col min="6653" max="6653" width="29.85546875" style="3" customWidth="1"/>
    <col min="6654" max="6654" width="37.7109375" style="3" customWidth="1"/>
    <col min="6655" max="6655" width="17.140625" style="3" customWidth="1"/>
    <col min="6656" max="6656" width="0" style="3" hidden="1" customWidth="1"/>
    <col min="6657" max="6657" width="19" style="3" customWidth="1"/>
    <col min="6658" max="6658" width="9.140625" style="3"/>
    <col min="6659" max="6659" width="11" style="3" bestFit="1" customWidth="1"/>
    <col min="6660" max="6660" width="14.42578125" style="3" bestFit="1" customWidth="1"/>
    <col min="6661" max="6906" width="9.140625" style="3"/>
    <col min="6907" max="6907" width="5.7109375" style="3" customWidth="1"/>
    <col min="6908" max="6908" width="5.42578125" style="3" customWidth="1"/>
    <col min="6909" max="6909" width="29.85546875" style="3" customWidth="1"/>
    <col min="6910" max="6910" width="37.7109375" style="3" customWidth="1"/>
    <col min="6911" max="6911" width="17.140625" style="3" customWidth="1"/>
    <col min="6912" max="6912" width="0" style="3" hidden="1" customWidth="1"/>
    <col min="6913" max="6913" width="19" style="3" customWidth="1"/>
    <col min="6914" max="6914" width="9.140625" style="3"/>
    <col min="6915" max="6915" width="11" style="3" bestFit="1" customWidth="1"/>
    <col min="6916" max="6916" width="14.42578125" style="3" bestFit="1" customWidth="1"/>
    <col min="6917" max="7162" width="9.140625" style="3"/>
    <col min="7163" max="7163" width="5.7109375" style="3" customWidth="1"/>
    <col min="7164" max="7164" width="5.42578125" style="3" customWidth="1"/>
    <col min="7165" max="7165" width="29.85546875" style="3" customWidth="1"/>
    <col min="7166" max="7166" width="37.7109375" style="3" customWidth="1"/>
    <col min="7167" max="7167" width="17.140625" style="3" customWidth="1"/>
    <col min="7168" max="7168" width="0" style="3" hidden="1" customWidth="1"/>
    <col min="7169" max="7169" width="19" style="3" customWidth="1"/>
    <col min="7170" max="7170" width="9.140625" style="3"/>
    <col min="7171" max="7171" width="11" style="3" bestFit="1" customWidth="1"/>
    <col min="7172" max="7172" width="14.42578125" style="3" bestFit="1" customWidth="1"/>
    <col min="7173" max="7418" width="9.140625" style="3"/>
    <col min="7419" max="7419" width="5.7109375" style="3" customWidth="1"/>
    <col min="7420" max="7420" width="5.42578125" style="3" customWidth="1"/>
    <col min="7421" max="7421" width="29.85546875" style="3" customWidth="1"/>
    <col min="7422" max="7422" width="37.7109375" style="3" customWidth="1"/>
    <col min="7423" max="7423" width="17.140625" style="3" customWidth="1"/>
    <col min="7424" max="7424" width="0" style="3" hidden="1" customWidth="1"/>
    <col min="7425" max="7425" width="19" style="3" customWidth="1"/>
    <col min="7426" max="7426" width="9.140625" style="3"/>
    <col min="7427" max="7427" width="11" style="3" bestFit="1" customWidth="1"/>
    <col min="7428" max="7428" width="14.42578125" style="3" bestFit="1" customWidth="1"/>
    <col min="7429" max="7674" width="9.140625" style="3"/>
    <col min="7675" max="7675" width="5.7109375" style="3" customWidth="1"/>
    <col min="7676" max="7676" width="5.42578125" style="3" customWidth="1"/>
    <col min="7677" max="7677" width="29.85546875" style="3" customWidth="1"/>
    <col min="7678" max="7678" width="37.7109375" style="3" customWidth="1"/>
    <col min="7679" max="7679" width="17.140625" style="3" customWidth="1"/>
    <col min="7680" max="7680" width="0" style="3" hidden="1" customWidth="1"/>
    <col min="7681" max="7681" width="19" style="3" customWidth="1"/>
    <col min="7682" max="7682" width="9.140625" style="3"/>
    <col min="7683" max="7683" width="11" style="3" bestFit="1" customWidth="1"/>
    <col min="7684" max="7684" width="14.42578125" style="3" bestFit="1" customWidth="1"/>
    <col min="7685" max="7930" width="9.140625" style="3"/>
    <col min="7931" max="7931" width="5.7109375" style="3" customWidth="1"/>
    <col min="7932" max="7932" width="5.42578125" style="3" customWidth="1"/>
    <col min="7933" max="7933" width="29.85546875" style="3" customWidth="1"/>
    <col min="7934" max="7934" width="37.7109375" style="3" customWidth="1"/>
    <col min="7935" max="7935" width="17.140625" style="3" customWidth="1"/>
    <col min="7936" max="7936" width="0" style="3" hidden="1" customWidth="1"/>
    <col min="7937" max="7937" width="19" style="3" customWidth="1"/>
    <col min="7938" max="7938" width="9.140625" style="3"/>
    <col min="7939" max="7939" width="11" style="3" bestFit="1" customWidth="1"/>
    <col min="7940" max="7940" width="14.42578125" style="3" bestFit="1" customWidth="1"/>
    <col min="7941" max="8186" width="9.140625" style="3"/>
    <col min="8187" max="8187" width="5.7109375" style="3" customWidth="1"/>
    <col min="8188" max="8188" width="5.42578125" style="3" customWidth="1"/>
    <col min="8189" max="8189" width="29.85546875" style="3" customWidth="1"/>
    <col min="8190" max="8190" width="37.7109375" style="3" customWidth="1"/>
    <col min="8191" max="8191" width="17.140625" style="3" customWidth="1"/>
    <col min="8192" max="8192" width="0" style="3" hidden="1" customWidth="1"/>
    <col min="8193" max="8193" width="19" style="3" customWidth="1"/>
    <col min="8194" max="8194" width="9.140625" style="3"/>
    <col min="8195" max="8195" width="11" style="3" bestFit="1" customWidth="1"/>
    <col min="8196" max="8196" width="14.42578125" style="3" bestFit="1" customWidth="1"/>
    <col min="8197" max="8442" width="9.140625" style="3"/>
    <col min="8443" max="8443" width="5.7109375" style="3" customWidth="1"/>
    <col min="8444" max="8444" width="5.42578125" style="3" customWidth="1"/>
    <col min="8445" max="8445" width="29.85546875" style="3" customWidth="1"/>
    <col min="8446" max="8446" width="37.7109375" style="3" customWidth="1"/>
    <col min="8447" max="8447" width="17.140625" style="3" customWidth="1"/>
    <col min="8448" max="8448" width="0" style="3" hidden="1" customWidth="1"/>
    <col min="8449" max="8449" width="19" style="3" customWidth="1"/>
    <col min="8450" max="8450" width="9.140625" style="3"/>
    <col min="8451" max="8451" width="11" style="3" bestFit="1" customWidth="1"/>
    <col min="8452" max="8452" width="14.42578125" style="3" bestFit="1" customWidth="1"/>
    <col min="8453" max="8698" width="9.140625" style="3"/>
    <col min="8699" max="8699" width="5.7109375" style="3" customWidth="1"/>
    <col min="8700" max="8700" width="5.42578125" style="3" customWidth="1"/>
    <col min="8701" max="8701" width="29.85546875" style="3" customWidth="1"/>
    <col min="8702" max="8702" width="37.7109375" style="3" customWidth="1"/>
    <col min="8703" max="8703" width="17.140625" style="3" customWidth="1"/>
    <col min="8704" max="8704" width="0" style="3" hidden="1" customWidth="1"/>
    <col min="8705" max="8705" width="19" style="3" customWidth="1"/>
    <col min="8706" max="8706" width="9.140625" style="3"/>
    <col min="8707" max="8707" width="11" style="3" bestFit="1" customWidth="1"/>
    <col min="8708" max="8708" width="14.42578125" style="3" bestFit="1" customWidth="1"/>
    <col min="8709" max="8954" width="9.140625" style="3"/>
    <col min="8955" max="8955" width="5.7109375" style="3" customWidth="1"/>
    <col min="8956" max="8956" width="5.42578125" style="3" customWidth="1"/>
    <col min="8957" max="8957" width="29.85546875" style="3" customWidth="1"/>
    <col min="8958" max="8958" width="37.7109375" style="3" customWidth="1"/>
    <col min="8959" max="8959" width="17.140625" style="3" customWidth="1"/>
    <col min="8960" max="8960" width="0" style="3" hidden="1" customWidth="1"/>
    <col min="8961" max="8961" width="19" style="3" customWidth="1"/>
    <col min="8962" max="8962" width="9.140625" style="3"/>
    <col min="8963" max="8963" width="11" style="3" bestFit="1" customWidth="1"/>
    <col min="8964" max="8964" width="14.42578125" style="3" bestFit="1" customWidth="1"/>
    <col min="8965" max="9210" width="9.140625" style="3"/>
    <col min="9211" max="9211" width="5.7109375" style="3" customWidth="1"/>
    <col min="9212" max="9212" width="5.42578125" style="3" customWidth="1"/>
    <col min="9213" max="9213" width="29.85546875" style="3" customWidth="1"/>
    <col min="9214" max="9214" width="37.7109375" style="3" customWidth="1"/>
    <col min="9215" max="9215" width="17.140625" style="3" customWidth="1"/>
    <col min="9216" max="9216" width="0" style="3" hidden="1" customWidth="1"/>
    <col min="9217" max="9217" width="19" style="3" customWidth="1"/>
    <col min="9218" max="9218" width="9.140625" style="3"/>
    <col min="9219" max="9219" width="11" style="3" bestFit="1" customWidth="1"/>
    <col min="9220" max="9220" width="14.42578125" style="3" bestFit="1" customWidth="1"/>
    <col min="9221" max="9466" width="9.140625" style="3"/>
    <col min="9467" max="9467" width="5.7109375" style="3" customWidth="1"/>
    <col min="9468" max="9468" width="5.42578125" style="3" customWidth="1"/>
    <col min="9469" max="9469" width="29.85546875" style="3" customWidth="1"/>
    <col min="9470" max="9470" width="37.7109375" style="3" customWidth="1"/>
    <col min="9471" max="9471" width="17.140625" style="3" customWidth="1"/>
    <col min="9472" max="9472" width="0" style="3" hidden="1" customWidth="1"/>
    <col min="9473" max="9473" width="19" style="3" customWidth="1"/>
    <col min="9474" max="9474" width="9.140625" style="3"/>
    <col min="9475" max="9475" width="11" style="3" bestFit="1" customWidth="1"/>
    <col min="9476" max="9476" width="14.42578125" style="3" bestFit="1" customWidth="1"/>
    <col min="9477" max="9722" width="9.140625" style="3"/>
    <col min="9723" max="9723" width="5.7109375" style="3" customWidth="1"/>
    <col min="9724" max="9724" width="5.42578125" style="3" customWidth="1"/>
    <col min="9725" max="9725" width="29.85546875" style="3" customWidth="1"/>
    <col min="9726" max="9726" width="37.7109375" style="3" customWidth="1"/>
    <col min="9727" max="9727" width="17.140625" style="3" customWidth="1"/>
    <col min="9728" max="9728" width="0" style="3" hidden="1" customWidth="1"/>
    <col min="9729" max="9729" width="19" style="3" customWidth="1"/>
    <col min="9730" max="9730" width="9.140625" style="3"/>
    <col min="9731" max="9731" width="11" style="3" bestFit="1" customWidth="1"/>
    <col min="9732" max="9732" width="14.42578125" style="3" bestFit="1" customWidth="1"/>
    <col min="9733" max="9978" width="9.140625" style="3"/>
    <col min="9979" max="9979" width="5.7109375" style="3" customWidth="1"/>
    <col min="9980" max="9980" width="5.42578125" style="3" customWidth="1"/>
    <col min="9981" max="9981" width="29.85546875" style="3" customWidth="1"/>
    <col min="9982" max="9982" width="37.7109375" style="3" customWidth="1"/>
    <col min="9983" max="9983" width="17.140625" style="3" customWidth="1"/>
    <col min="9984" max="9984" width="0" style="3" hidden="1" customWidth="1"/>
    <col min="9985" max="9985" width="19" style="3" customWidth="1"/>
    <col min="9986" max="9986" width="9.140625" style="3"/>
    <col min="9987" max="9987" width="11" style="3" bestFit="1" customWidth="1"/>
    <col min="9988" max="9988" width="14.42578125" style="3" bestFit="1" customWidth="1"/>
    <col min="9989" max="10234" width="9.140625" style="3"/>
    <col min="10235" max="10235" width="5.7109375" style="3" customWidth="1"/>
    <col min="10236" max="10236" width="5.42578125" style="3" customWidth="1"/>
    <col min="10237" max="10237" width="29.85546875" style="3" customWidth="1"/>
    <col min="10238" max="10238" width="37.7109375" style="3" customWidth="1"/>
    <col min="10239" max="10239" width="17.140625" style="3" customWidth="1"/>
    <col min="10240" max="10240" width="0" style="3" hidden="1" customWidth="1"/>
    <col min="10241" max="10241" width="19" style="3" customWidth="1"/>
    <col min="10242" max="10242" width="9.140625" style="3"/>
    <col min="10243" max="10243" width="11" style="3" bestFit="1" customWidth="1"/>
    <col min="10244" max="10244" width="14.42578125" style="3" bestFit="1" customWidth="1"/>
    <col min="10245" max="10490" width="9.140625" style="3"/>
    <col min="10491" max="10491" width="5.7109375" style="3" customWidth="1"/>
    <col min="10492" max="10492" width="5.42578125" style="3" customWidth="1"/>
    <col min="10493" max="10493" width="29.85546875" style="3" customWidth="1"/>
    <col min="10494" max="10494" width="37.7109375" style="3" customWidth="1"/>
    <col min="10495" max="10495" width="17.140625" style="3" customWidth="1"/>
    <col min="10496" max="10496" width="0" style="3" hidden="1" customWidth="1"/>
    <col min="10497" max="10497" width="19" style="3" customWidth="1"/>
    <col min="10498" max="10498" width="9.140625" style="3"/>
    <col min="10499" max="10499" width="11" style="3" bestFit="1" customWidth="1"/>
    <col min="10500" max="10500" width="14.42578125" style="3" bestFit="1" customWidth="1"/>
    <col min="10501" max="10746" width="9.140625" style="3"/>
    <col min="10747" max="10747" width="5.7109375" style="3" customWidth="1"/>
    <col min="10748" max="10748" width="5.42578125" style="3" customWidth="1"/>
    <col min="10749" max="10749" width="29.85546875" style="3" customWidth="1"/>
    <col min="10750" max="10750" width="37.7109375" style="3" customWidth="1"/>
    <col min="10751" max="10751" width="17.140625" style="3" customWidth="1"/>
    <col min="10752" max="10752" width="0" style="3" hidden="1" customWidth="1"/>
    <col min="10753" max="10753" width="19" style="3" customWidth="1"/>
    <col min="10754" max="10754" width="9.140625" style="3"/>
    <col min="10755" max="10755" width="11" style="3" bestFit="1" customWidth="1"/>
    <col min="10756" max="10756" width="14.42578125" style="3" bestFit="1" customWidth="1"/>
    <col min="10757" max="11002" width="9.140625" style="3"/>
    <col min="11003" max="11003" width="5.7109375" style="3" customWidth="1"/>
    <col min="11004" max="11004" width="5.42578125" style="3" customWidth="1"/>
    <col min="11005" max="11005" width="29.85546875" style="3" customWidth="1"/>
    <col min="11006" max="11006" width="37.7109375" style="3" customWidth="1"/>
    <col min="11007" max="11007" width="17.140625" style="3" customWidth="1"/>
    <col min="11008" max="11008" width="0" style="3" hidden="1" customWidth="1"/>
    <col min="11009" max="11009" width="19" style="3" customWidth="1"/>
    <col min="11010" max="11010" width="9.140625" style="3"/>
    <col min="11011" max="11011" width="11" style="3" bestFit="1" customWidth="1"/>
    <col min="11012" max="11012" width="14.42578125" style="3" bestFit="1" customWidth="1"/>
    <col min="11013" max="11258" width="9.140625" style="3"/>
    <col min="11259" max="11259" width="5.7109375" style="3" customWidth="1"/>
    <col min="11260" max="11260" width="5.42578125" style="3" customWidth="1"/>
    <col min="11261" max="11261" width="29.85546875" style="3" customWidth="1"/>
    <col min="11262" max="11262" width="37.7109375" style="3" customWidth="1"/>
    <col min="11263" max="11263" width="17.140625" style="3" customWidth="1"/>
    <col min="11264" max="11264" width="0" style="3" hidden="1" customWidth="1"/>
    <col min="11265" max="11265" width="19" style="3" customWidth="1"/>
    <col min="11266" max="11266" width="9.140625" style="3"/>
    <col min="11267" max="11267" width="11" style="3" bestFit="1" customWidth="1"/>
    <col min="11268" max="11268" width="14.42578125" style="3" bestFit="1" customWidth="1"/>
    <col min="11269" max="11514" width="9.140625" style="3"/>
    <col min="11515" max="11515" width="5.7109375" style="3" customWidth="1"/>
    <col min="11516" max="11516" width="5.42578125" style="3" customWidth="1"/>
    <col min="11517" max="11517" width="29.85546875" style="3" customWidth="1"/>
    <col min="11518" max="11518" width="37.7109375" style="3" customWidth="1"/>
    <col min="11519" max="11519" width="17.140625" style="3" customWidth="1"/>
    <col min="11520" max="11520" width="0" style="3" hidden="1" customWidth="1"/>
    <col min="11521" max="11521" width="19" style="3" customWidth="1"/>
    <col min="11522" max="11522" width="9.140625" style="3"/>
    <col min="11523" max="11523" width="11" style="3" bestFit="1" customWidth="1"/>
    <col min="11524" max="11524" width="14.42578125" style="3" bestFit="1" customWidth="1"/>
    <col min="11525" max="11770" width="9.140625" style="3"/>
    <col min="11771" max="11771" width="5.7109375" style="3" customWidth="1"/>
    <col min="11772" max="11772" width="5.42578125" style="3" customWidth="1"/>
    <col min="11773" max="11773" width="29.85546875" style="3" customWidth="1"/>
    <col min="11774" max="11774" width="37.7109375" style="3" customWidth="1"/>
    <col min="11775" max="11775" width="17.140625" style="3" customWidth="1"/>
    <col min="11776" max="11776" width="0" style="3" hidden="1" customWidth="1"/>
    <col min="11777" max="11777" width="19" style="3" customWidth="1"/>
    <col min="11778" max="11778" width="9.140625" style="3"/>
    <col min="11779" max="11779" width="11" style="3" bestFit="1" customWidth="1"/>
    <col min="11780" max="11780" width="14.42578125" style="3" bestFit="1" customWidth="1"/>
    <col min="11781" max="12026" width="9.140625" style="3"/>
    <col min="12027" max="12027" width="5.7109375" style="3" customWidth="1"/>
    <col min="12028" max="12028" width="5.42578125" style="3" customWidth="1"/>
    <col min="12029" max="12029" width="29.85546875" style="3" customWidth="1"/>
    <col min="12030" max="12030" width="37.7109375" style="3" customWidth="1"/>
    <col min="12031" max="12031" width="17.140625" style="3" customWidth="1"/>
    <col min="12032" max="12032" width="0" style="3" hidden="1" customWidth="1"/>
    <col min="12033" max="12033" width="19" style="3" customWidth="1"/>
    <col min="12034" max="12034" width="9.140625" style="3"/>
    <col min="12035" max="12035" width="11" style="3" bestFit="1" customWidth="1"/>
    <col min="12036" max="12036" width="14.42578125" style="3" bestFit="1" customWidth="1"/>
    <col min="12037" max="12282" width="9.140625" style="3"/>
    <col min="12283" max="12283" width="5.7109375" style="3" customWidth="1"/>
    <col min="12284" max="12284" width="5.42578125" style="3" customWidth="1"/>
    <col min="12285" max="12285" width="29.85546875" style="3" customWidth="1"/>
    <col min="12286" max="12286" width="37.7109375" style="3" customWidth="1"/>
    <col min="12287" max="12287" width="17.140625" style="3" customWidth="1"/>
    <col min="12288" max="12288" width="0" style="3" hidden="1" customWidth="1"/>
    <col min="12289" max="12289" width="19" style="3" customWidth="1"/>
    <col min="12290" max="12290" width="9.140625" style="3"/>
    <col min="12291" max="12291" width="11" style="3" bestFit="1" customWidth="1"/>
    <col min="12292" max="12292" width="14.42578125" style="3" bestFit="1" customWidth="1"/>
    <col min="12293" max="12538" width="9.140625" style="3"/>
    <col min="12539" max="12539" width="5.7109375" style="3" customWidth="1"/>
    <col min="12540" max="12540" width="5.42578125" style="3" customWidth="1"/>
    <col min="12541" max="12541" width="29.85546875" style="3" customWidth="1"/>
    <col min="12542" max="12542" width="37.7109375" style="3" customWidth="1"/>
    <col min="12543" max="12543" width="17.140625" style="3" customWidth="1"/>
    <col min="12544" max="12544" width="0" style="3" hidden="1" customWidth="1"/>
    <col min="12545" max="12545" width="19" style="3" customWidth="1"/>
    <col min="12546" max="12546" width="9.140625" style="3"/>
    <col min="12547" max="12547" width="11" style="3" bestFit="1" customWidth="1"/>
    <col min="12548" max="12548" width="14.42578125" style="3" bestFit="1" customWidth="1"/>
    <col min="12549" max="12794" width="9.140625" style="3"/>
    <col min="12795" max="12795" width="5.7109375" style="3" customWidth="1"/>
    <col min="12796" max="12796" width="5.42578125" style="3" customWidth="1"/>
    <col min="12797" max="12797" width="29.85546875" style="3" customWidth="1"/>
    <col min="12798" max="12798" width="37.7109375" style="3" customWidth="1"/>
    <col min="12799" max="12799" width="17.140625" style="3" customWidth="1"/>
    <col min="12800" max="12800" width="0" style="3" hidden="1" customWidth="1"/>
    <col min="12801" max="12801" width="19" style="3" customWidth="1"/>
    <col min="12802" max="12802" width="9.140625" style="3"/>
    <col min="12803" max="12803" width="11" style="3" bestFit="1" customWidth="1"/>
    <col min="12804" max="12804" width="14.42578125" style="3" bestFit="1" customWidth="1"/>
    <col min="12805" max="13050" width="9.140625" style="3"/>
    <col min="13051" max="13051" width="5.7109375" style="3" customWidth="1"/>
    <col min="13052" max="13052" width="5.42578125" style="3" customWidth="1"/>
    <col min="13053" max="13053" width="29.85546875" style="3" customWidth="1"/>
    <col min="13054" max="13054" width="37.7109375" style="3" customWidth="1"/>
    <col min="13055" max="13055" width="17.140625" style="3" customWidth="1"/>
    <col min="13056" max="13056" width="0" style="3" hidden="1" customWidth="1"/>
    <col min="13057" max="13057" width="19" style="3" customWidth="1"/>
    <col min="13058" max="13058" width="9.140625" style="3"/>
    <col min="13059" max="13059" width="11" style="3" bestFit="1" customWidth="1"/>
    <col min="13060" max="13060" width="14.42578125" style="3" bestFit="1" customWidth="1"/>
    <col min="13061" max="13306" width="9.140625" style="3"/>
    <col min="13307" max="13307" width="5.7109375" style="3" customWidth="1"/>
    <col min="13308" max="13308" width="5.42578125" style="3" customWidth="1"/>
    <col min="13309" max="13309" width="29.85546875" style="3" customWidth="1"/>
    <col min="13310" max="13310" width="37.7109375" style="3" customWidth="1"/>
    <col min="13311" max="13311" width="17.140625" style="3" customWidth="1"/>
    <col min="13312" max="13312" width="0" style="3" hidden="1" customWidth="1"/>
    <col min="13313" max="13313" width="19" style="3" customWidth="1"/>
    <col min="13314" max="13314" width="9.140625" style="3"/>
    <col min="13315" max="13315" width="11" style="3" bestFit="1" customWidth="1"/>
    <col min="13316" max="13316" width="14.42578125" style="3" bestFit="1" customWidth="1"/>
    <col min="13317" max="13562" width="9.140625" style="3"/>
    <col min="13563" max="13563" width="5.7109375" style="3" customWidth="1"/>
    <col min="13564" max="13564" width="5.42578125" style="3" customWidth="1"/>
    <col min="13565" max="13565" width="29.85546875" style="3" customWidth="1"/>
    <col min="13566" max="13566" width="37.7109375" style="3" customWidth="1"/>
    <col min="13567" max="13567" width="17.140625" style="3" customWidth="1"/>
    <col min="13568" max="13568" width="0" style="3" hidden="1" customWidth="1"/>
    <col min="13569" max="13569" width="19" style="3" customWidth="1"/>
    <col min="13570" max="13570" width="9.140625" style="3"/>
    <col min="13571" max="13571" width="11" style="3" bestFit="1" customWidth="1"/>
    <col min="13572" max="13572" width="14.42578125" style="3" bestFit="1" customWidth="1"/>
    <col min="13573" max="13818" width="9.140625" style="3"/>
    <col min="13819" max="13819" width="5.7109375" style="3" customWidth="1"/>
    <col min="13820" max="13820" width="5.42578125" style="3" customWidth="1"/>
    <col min="13821" max="13821" width="29.85546875" style="3" customWidth="1"/>
    <col min="13822" max="13822" width="37.7109375" style="3" customWidth="1"/>
    <col min="13823" max="13823" width="17.140625" style="3" customWidth="1"/>
    <col min="13824" max="13824" width="0" style="3" hidden="1" customWidth="1"/>
    <col min="13825" max="13825" width="19" style="3" customWidth="1"/>
    <col min="13826" max="13826" width="9.140625" style="3"/>
    <col min="13827" max="13827" width="11" style="3" bestFit="1" customWidth="1"/>
    <col min="13828" max="13828" width="14.42578125" style="3" bestFit="1" customWidth="1"/>
    <col min="13829" max="14074" width="9.140625" style="3"/>
    <col min="14075" max="14075" width="5.7109375" style="3" customWidth="1"/>
    <col min="14076" max="14076" width="5.42578125" style="3" customWidth="1"/>
    <col min="14077" max="14077" width="29.85546875" style="3" customWidth="1"/>
    <col min="14078" max="14078" width="37.7109375" style="3" customWidth="1"/>
    <col min="14079" max="14079" width="17.140625" style="3" customWidth="1"/>
    <col min="14080" max="14080" width="0" style="3" hidden="1" customWidth="1"/>
    <col min="14081" max="14081" width="19" style="3" customWidth="1"/>
    <col min="14082" max="14082" width="9.140625" style="3"/>
    <col min="14083" max="14083" width="11" style="3" bestFit="1" customWidth="1"/>
    <col min="14084" max="14084" width="14.42578125" style="3" bestFit="1" customWidth="1"/>
    <col min="14085" max="14330" width="9.140625" style="3"/>
    <col min="14331" max="14331" width="5.7109375" style="3" customWidth="1"/>
    <col min="14332" max="14332" width="5.42578125" style="3" customWidth="1"/>
    <col min="14333" max="14333" width="29.85546875" style="3" customWidth="1"/>
    <col min="14334" max="14334" width="37.7109375" style="3" customWidth="1"/>
    <col min="14335" max="14335" width="17.140625" style="3" customWidth="1"/>
    <col min="14336" max="14336" width="0" style="3" hidden="1" customWidth="1"/>
    <col min="14337" max="14337" width="19" style="3" customWidth="1"/>
    <col min="14338" max="14338" width="9.140625" style="3"/>
    <col min="14339" max="14339" width="11" style="3" bestFit="1" customWidth="1"/>
    <col min="14340" max="14340" width="14.42578125" style="3" bestFit="1" customWidth="1"/>
    <col min="14341" max="14586" width="9.140625" style="3"/>
    <col min="14587" max="14587" width="5.7109375" style="3" customWidth="1"/>
    <col min="14588" max="14588" width="5.42578125" style="3" customWidth="1"/>
    <col min="14589" max="14589" width="29.85546875" style="3" customWidth="1"/>
    <col min="14590" max="14590" width="37.7109375" style="3" customWidth="1"/>
    <col min="14591" max="14591" width="17.140625" style="3" customWidth="1"/>
    <col min="14592" max="14592" width="0" style="3" hidden="1" customWidth="1"/>
    <col min="14593" max="14593" width="19" style="3" customWidth="1"/>
    <col min="14594" max="14594" width="9.140625" style="3"/>
    <col min="14595" max="14595" width="11" style="3" bestFit="1" customWidth="1"/>
    <col min="14596" max="14596" width="14.42578125" style="3" bestFit="1" customWidth="1"/>
    <col min="14597" max="14842" width="9.140625" style="3"/>
    <col min="14843" max="14843" width="5.7109375" style="3" customWidth="1"/>
    <col min="14844" max="14844" width="5.42578125" style="3" customWidth="1"/>
    <col min="14845" max="14845" width="29.85546875" style="3" customWidth="1"/>
    <col min="14846" max="14846" width="37.7109375" style="3" customWidth="1"/>
    <col min="14847" max="14847" width="17.140625" style="3" customWidth="1"/>
    <col min="14848" max="14848" width="0" style="3" hidden="1" customWidth="1"/>
    <col min="14849" max="14849" width="19" style="3" customWidth="1"/>
    <col min="14850" max="14850" width="9.140625" style="3"/>
    <col min="14851" max="14851" width="11" style="3" bestFit="1" customWidth="1"/>
    <col min="14852" max="14852" width="14.42578125" style="3" bestFit="1" customWidth="1"/>
    <col min="14853" max="15098" width="9.140625" style="3"/>
    <col min="15099" max="15099" width="5.7109375" style="3" customWidth="1"/>
    <col min="15100" max="15100" width="5.42578125" style="3" customWidth="1"/>
    <col min="15101" max="15101" width="29.85546875" style="3" customWidth="1"/>
    <col min="15102" max="15102" width="37.7109375" style="3" customWidth="1"/>
    <col min="15103" max="15103" width="17.140625" style="3" customWidth="1"/>
    <col min="15104" max="15104" width="0" style="3" hidden="1" customWidth="1"/>
    <col min="15105" max="15105" width="19" style="3" customWidth="1"/>
    <col min="15106" max="15106" width="9.140625" style="3"/>
    <col min="15107" max="15107" width="11" style="3" bestFit="1" customWidth="1"/>
    <col min="15108" max="15108" width="14.42578125" style="3" bestFit="1" customWidth="1"/>
    <col min="15109" max="15354" width="9.140625" style="3"/>
    <col min="15355" max="15355" width="5.7109375" style="3" customWidth="1"/>
    <col min="15356" max="15356" width="5.42578125" style="3" customWidth="1"/>
    <col min="15357" max="15357" width="29.85546875" style="3" customWidth="1"/>
    <col min="15358" max="15358" width="37.7109375" style="3" customWidth="1"/>
    <col min="15359" max="15359" width="17.140625" style="3" customWidth="1"/>
    <col min="15360" max="15360" width="0" style="3" hidden="1" customWidth="1"/>
    <col min="15361" max="15361" width="19" style="3" customWidth="1"/>
    <col min="15362" max="15362" width="9.140625" style="3"/>
    <col min="15363" max="15363" width="11" style="3" bestFit="1" customWidth="1"/>
    <col min="15364" max="15364" width="14.42578125" style="3" bestFit="1" customWidth="1"/>
    <col min="15365" max="15610" width="9.140625" style="3"/>
    <col min="15611" max="15611" width="5.7109375" style="3" customWidth="1"/>
    <col min="15612" max="15612" width="5.42578125" style="3" customWidth="1"/>
    <col min="15613" max="15613" width="29.85546875" style="3" customWidth="1"/>
    <col min="15614" max="15614" width="37.7109375" style="3" customWidth="1"/>
    <col min="15615" max="15615" width="17.140625" style="3" customWidth="1"/>
    <col min="15616" max="15616" width="0" style="3" hidden="1" customWidth="1"/>
    <col min="15617" max="15617" width="19" style="3" customWidth="1"/>
    <col min="15618" max="15618" width="9.140625" style="3"/>
    <col min="15619" max="15619" width="11" style="3" bestFit="1" customWidth="1"/>
    <col min="15620" max="15620" width="14.42578125" style="3" bestFit="1" customWidth="1"/>
    <col min="15621" max="15866" width="9.140625" style="3"/>
    <col min="15867" max="15867" width="5.7109375" style="3" customWidth="1"/>
    <col min="15868" max="15868" width="5.42578125" style="3" customWidth="1"/>
    <col min="15869" max="15869" width="29.85546875" style="3" customWidth="1"/>
    <col min="15870" max="15870" width="37.7109375" style="3" customWidth="1"/>
    <col min="15871" max="15871" width="17.140625" style="3" customWidth="1"/>
    <col min="15872" max="15872" width="0" style="3" hidden="1" customWidth="1"/>
    <col min="15873" max="15873" width="19" style="3" customWidth="1"/>
    <col min="15874" max="15874" width="9.140625" style="3"/>
    <col min="15875" max="15875" width="11" style="3" bestFit="1" customWidth="1"/>
    <col min="15876" max="15876" width="14.42578125" style="3" bestFit="1" customWidth="1"/>
    <col min="15877" max="16122" width="9.140625" style="3"/>
    <col min="16123" max="16123" width="5.7109375" style="3" customWidth="1"/>
    <col min="16124" max="16124" width="5.42578125" style="3" customWidth="1"/>
    <col min="16125" max="16125" width="29.85546875" style="3" customWidth="1"/>
    <col min="16126" max="16126" width="37.7109375" style="3" customWidth="1"/>
    <col min="16127" max="16127" width="17.140625" style="3" customWidth="1"/>
    <col min="16128" max="16128" width="0" style="3" hidden="1" customWidth="1"/>
    <col min="16129" max="16129" width="19" style="3" customWidth="1"/>
    <col min="16130" max="16130" width="9.140625" style="3"/>
    <col min="16131" max="16131" width="11" style="3" bestFit="1" customWidth="1"/>
    <col min="16132" max="16132" width="14.42578125" style="3" bestFit="1" customWidth="1"/>
    <col min="16133" max="16382" width="9.140625" style="3"/>
    <col min="16383" max="16384" width="9.140625" style="3" customWidth="1"/>
  </cols>
  <sheetData>
    <row r="1" spans="1:9" ht="21" x14ac:dyDescent="0.25">
      <c r="A1" s="1" t="s">
        <v>0</v>
      </c>
      <c r="B1" s="2"/>
      <c r="D1" s="4" t="s">
        <v>1</v>
      </c>
      <c r="G1" s="7" t="s">
        <v>2</v>
      </c>
      <c r="H1" s="8" t="str">
        <f>IF(B2="2017", "12", IF(B2="с 01.02.2017","11",IF(B2="с 01.03.2017","10",IF(B2="с 01.04.2017","9",IF(B2="с 01.05.2017","8",IF(B2="с 01.06.2017","7",IF(B2="с 01.07.2017","6",IF(B2="с 01.08.2017","5",IF(B2="с 01.09.2017","4",IF(B2="с 01.10.2017","3",IF(B2="с 01.11.2017","2",IF(B2="с 01.12.2017","1","ПРОВЕРЬ правильность написания периода"))))))))))))</f>
        <v>12</v>
      </c>
    </row>
    <row r="2" spans="1:9" ht="21" x14ac:dyDescent="0.25">
      <c r="A2" s="10" t="s">
        <v>3</v>
      </c>
      <c r="B2" s="11" t="s">
        <v>4</v>
      </c>
      <c r="C2" s="12" t="str">
        <f>IF(B2="2017","год", "года")</f>
        <v>год</v>
      </c>
      <c r="D2" s="4" t="s">
        <v>5</v>
      </c>
    </row>
    <row r="3" spans="1:9" ht="21" x14ac:dyDescent="0.25">
      <c r="A3" s="10" t="s">
        <v>6</v>
      </c>
      <c r="D3" s="4" t="s">
        <v>7</v>
      </c>
    </row>
    <row r="5" spans="1:9" ht="76.150000000000006" customHeight="1" x14ac:dyDescent="0.25">
      <c r="B5" s="227" t="s">
        <v>8</v>
      </c>
      <c r="C5" s="227"/>
      <c r="D5" s="227"/>
      <c r="E5" s="227"/>
      <c r="F5" s="227"/>
    </row>
    <row r="6" spans="1:9" ht="25.5" customHeight="1" x14ac:dyDescent="0.25">
      <c r="B6" s="14" t="s">
        <v>9</v>
      </c>
      <c r="C6" s="228" t="str">
        <f>[1]Расчет!D8</f>
        <v>ул.Дуси Ковальчук, д. 250</v>
      </c>
      <c r="D6" s="229"/>
      <c r="E6" s="230"/>
      <c r="F6" s="231"/>
    </row>
    <row r="7" spans="1:9" ht="24.75" customHeight="1" x14ac:dyDescent="0.25">
      <c r="B7" s="14" t="s">
        <v>10</v>
      </c>
      <c r="C7" s="232" t="s">
        <v>11</v>
      </c>
      <c r="D7" s="233"/>
      <c r="E7" s="234"/>
      <c r="F7" s="235"/>
    </row>
    <row r="8" spans="1:9" ht="22.5" customHeight="1" x14ac:dyDescent="0.25">
      <c r="B8" s="14" t="s">
        <v>12</v>
      </c>
      <c r="C8" s="236">
        <f>[1]Расчет!E10</f>
        <v>18</v>
      </c>
      <c r="D8" s="237"/>
      <c r="E8" s="234"/>
      <c r="F8" s="235"/>
    </row>
    <row r="9" spans="1:9" ht="32.25" customHeight="1" x14ac:dyDescent="0.25">
      <c r="B9" s="14" t="s">
        <v>13</v>
      </c>
      <c r="C9" s="232">
        <f>[1]Расчет!E11</f>
        <v>0</v>
      </c>
      <c r="D9" s="233"/>
      <c r="E9" s="234"/>
      <c r="F9" s="235"/>
    </row>
    <row r="10" spans="1:9" ht="37.5" customHeight="1" x14ac:dyDescent="0.25">
      <c r="B10" s="15" t="s">
        <v>14</v>
      </c>
      <c r="C10" s="217" t="s">
        <v>15</v>
      </c>
      <c r="D10" s="218"/>
      <c r="E10" s="223">
        <v>42130.6</v>
      </c>
      <c r="F10" s="224"/>
    </row>
    <row r="11" spans="1:9" ht="26.25" customHeight="1" x14ac:dyDescent="0.25">
      <c r="B11" s="16" t="s">
        <v>16</v>
      </c>
      <c r="C11" s="219"/>
      <c r="D11" s="220"/>
      <c r="E11" s="225">
        <v>42130.6</v>
      </c>
      <c r="F11" s="226"/>
    </row>
    <row r="12" spans="1:9" ht="27.75" customHeight="1" x14ac:dyDescent="0.25">
      <c r="B12" s="16" t="s">
        <v>17</v>
      </c>
      <c r="C12" s="219"/>
      <c r="D12" s="220"/>
      <c r="E12" s="225">
        <v>0</v>
      </c>
      <c r="F12" s="226"/>
    </row>
    <row r="13" spans="1:9" ht="72.75" customHeight="1" x14ac:dyDescent="0.25">
      <c r="B13" s="17" t="s">
        <v>18</v>
      </c>
      <c r="C13" s="221"/>
      <c r="D13" s="222"/>
      <c r="E13" s="18" t="s">
        <v>19</v>
      </c>
      <c r="F13" s="18" t="s">
        <v>20</v>
      </c>
    </row>
    <row r="14" spans="1:9" ht="30.75" customHeight="1" x14ac:dyDescent="0.25">
      <c r="B14" s="238" t="s">
        <v>21</v>
      </c>
      <c r="C14" s="241" t="s">
        <v>22</v>
      </c>
      <c r="D14" s="242"/>
      <c r="E14" s="19">
        <v>2305386.432</v>
      </c>
      <c r="F14" s="20">
        <v>4.5599999999999996</v>
      </c>
    </row>
    <row r="15" spans="1:9" s="21" customFormat="1" ht="91.9" customHeight="1" x14ac:dyDescent="0.25">
      <c r="B15" s="239"/>
      <c r="C15" s="243" t="s">
        <v>23</v>
      </c>
      <c r="D15" s="244"/>
      <c r="E15" s="245">
        <v>1946433.72</v>
      </c>
      <c r="F15" s="248">
        <v>3.85</v>
      </c>
      <c r="G15" s="22"/>
      <c r="H15" s="23"/>
      <c r="I15" s="22"/>
    </row>
    <row r="16" spans="1:9" s="21" customFormat="1" ht="49.9" customHeight="1" x14ac:dyDescent="0.25">
      <c r="B16" s="239"/>
      <c r="C16" s="243" t="s">
        <v>24</v>
      </c>
      <c r="D16" s="244" t="s">
        <v>24</v>
      </c>
      <c r="E16" s="246"/>
      <c r="F16" s="249"/>
      <c r="G16" s="22"/>
      <c r="H16" s="23"/>
      <c r="I16" s="22"/>
    </row>
    <row r="17" spans="2:17" s="21" customFormat="1" ht="81" customHeight="1" x14ac:dyDescent="0.25">
      <c r="B17" s="239"/>
      <c r="C17" s="243" t="s">
        <v>25</v>
      </c>
      <c r="D17" s="244" t="s">
        <v>26</v>
      </c>
      <c r="E17" s="246"/>
      <c r="F17" s="249"/>
      <c r="G17" s="22"/>
      <c r="H17" s="23"/>
      <c r="I17" s="22"/>
    </row>
    <row r="18" spans="2:17" s="21" customFormat="1" ht="221.45" customHeight="1" x14ac:dyDescent="0.25">
      <c r="B18" s="239"/>
      <c r="C18" s="243" t="s">
        <v>27</v>
      </c>
      <c r="D18" s="244" t="s">
        <v>28</v>
      </c>
      <c r="E18" s="247"/>
      <c r="F18" s="250"/>
      <c r="G18" s="22"/>
      <c r="H18" s="23"/>
      <c r="I18" s="22"/>
    </row>
    <row r="19" spans="2:17" ht="25.5" customHeight="1" x14ac:dyDescent="0.25">
      <c r="B19" s="239"/>
      <c r="C19" s="251" t="s">
        <v>29</v>
      </c>
      <c r="D19" s="252"/>
      <c r="E19" s="19">
        <v>360000</v>
      </c>
      <c r="F19" s="24">
        <v>0.71207151096827481</v>
      </c>
    </row>
    <row r="20" spans="2:17" ht="26.25" customHeight="1" x14ac:dyDescent="0.25">
      <c r="B20" s="239"/>
      <c r="C20" s="25" t="str">
        <f>IF([1]Расчет!D30=0,"Сброс снега, сосулек с кровли (по решению собственников услуга не предоставляется)","Сброс снега, сосулек с кровли (по решению собственников услуга предоставляется:")</f>
        <v>Сброс снега, сосулек с кровли (по решению собственников услуга не предоставляется)</v>
      </c>
      <c r="D20" s="26" t="str">
        <f>IF([1]Расчет!D30=0," ",CONCATENATE([1]Расчет!N32, IF(OR([1]Расчет!N32=2,[1]Расчет!N32=3,[1]Расчет!N32=4)," раза в год, ", " раз в год, "),[1]Расчет!N33*100, "% кровли)"))</f>
        <v xml:space="preserve"> </v>
      </c>
      <c r="E20" s="27">
        <v>0</v>
      </c>
      <c r="F20" s="24">
        <v>0</v>
      </c>
    </row>
    <row r="21" spans="2:17" ht="11.25" hidden="1" customHeight="1" x14ac:dyDescent="0.25">
      <c r="B21" s="239"/>
      <c r="C21" s="25" t="str">
        <f>IF([1]Расчет!D39=0,"Промывка канализационной сети (по решению собственников услуга не предоставляется)","Промывка канализационной сети (по решению собственников услуга предоставляется:")</f>
        <v>Промывка канализационной сети (по решению собственников услуга не предоставляется)</v>
      </c>
      <c r="D21" s="26" t="str">
        <f>IF([1]Расчет!D30=0," ",CONCATENATE([1]Расчет!D40, IF([1]Расчет!N41=1," выпуск", IF(OR([1]Расчет!N41=2,[1]Расчет!N41=3,[1]Расчет!N41=4), " выпуска", " выпусков)"))))</f>
        <v xml:space="preserve"> </v>
      </c>
      <c r="E21" s="27">
        <v>0</v>
      </c>
      <c r="F21" s="28">
        <v>0</v>
      </c>
      <c r="G21" s="29"/>
      <c r="H21" s="30"/>
    </row>
    <row r="22" spans="2:17" ht="15" hidden="1" x14ac:dyDescent="0.25">
      <c r="B22" s="240"/>
      <c r="C22" s="251" t="str">
        <f>IF([1]Расчет!D47=0,"Замеры сопротивления изоляции (по решению собственников услуга не предоставляется)","Замеры сопротивления изоляции (по решению собственников услуга предоставляется)")</f>
        <v>Замеры сопротивления изоляции (по решению собственников услуга не предоставляется)</v>
      </c>
      <c r="D22" s="252"/>
      <c r="E22" s="27">
        <v>0</v>
      </c>
      <c r="F22" s="28">
        <v>0</v>
      </c>
    </row>
    <row r="23" spans="2:17" ht="30" x14ac:dyDescent="0.25">
      <c r="B23" s="31" t="s">
        <v>30</v>
      </c>
      <c r="C23" s="243" t="s">
        <v>31</v>
      </c>
      <c r="D23" s="244"/>
      <c r="E23" s="19">
        <v>252783.59999999998</v>
      </c>
      <c r="F23" s="32">
        <v>0.5</v>
      </c>
      <c r="G23" s="33">
        <f>[1]Расчет!H59</f>
        <v>0</v>
      </c>
      <c r="H23" s="34">
        <f>[1]Расчет!G59</f>
        <v>0</v>
      </c>
      <c r="I23" s="35">
        <f>[1]Расчет!D60</f>
        <v>51724.137931034486</v>
      </c>
      <c r="Q23" s="36"/>
    </row>
    <row r="24" spans="2:17" ht="27" customHeight="1" x14ac:dyDescent="0.25">
      <c r="B24" s="238" t="s">
        <v>32</v>
      </c>
      <c r="C24" s="37" t="s">
        <v>33</v>
      </c>
      <c r="D24" s="38" t="s">
        <v>34</v>
      </c>
      <c r="E24" s="253">
        <v>1308059.2199999997</v>
      </c>
      <c r="F24" s="256">
        <v>2.5873102922816194</v>
      </c>
      <c r="G24" s="39">
        <v>6</v>
      </c>
      <c r="H24" s="40" t="e">
        <f>IF(OR(I24=1,I24=5,I24=6),"раз в неделю","раза в неделю")</f>
        <v>#DIV/0!</v>
      </c>
      <c r="I24" s="41" t="e">
        <f>IF(INT($I$23*G24/($G$23*$H$23))=0,1,INT($I$23*G24/($G$23*$H$23)))</f>
        <v>#DIV/0!</v>
      </c>
      <c r="J24" s="42"/>
    </row>
    <row r="25" spans="2:17" ht="26.25" customHeight="1" x14ac:dyDescent="0.25">
      <c r="B25" s="239"/>
      <c r="C25" s="43" t="s">
        <v>35</v>
      </c>
      <c r="D25" s="38" t="s">
        <v>36</v>
      </c>
      <c r="E25" s="254"/>
      <c r="F25" s="257"/>
      <c r="G25" s="39">
        <v>2</v>
      </c>
      <c r="H25" s="40" t="e">
        <f>IF(OR(I25=1,I25=5,I25=6),"раз в месяц","раза в месяц")</f>
        <v>#DIV/0!</v>
      </c>
      <c r="I25" s="41" t="e">
        <f t="shared" ref="I25:I29" si="0">IF(INT($I$23*G25/($G$23*$H$23))=0,1,INT($I$23*G25/($G$23*$H$23)))</f>
        <v>#DIV/0!</v>
      </c>
      <c r="Q25" s="36">
        <v>2.1800000000000002</v>
      </c>
    </row>
    <row r="26" spans="2:17" ht="26.25" customHeight="1" x14ac:dyDescent="0.25">
      <c r="B26" s="239"/>
      <c r="C26" s="43" t="s">
        <v>37</v>
      </c>
      <c r="D26" s="44" t="s">
        <v>38</v>
      </c>
      <c r="E26" s="254"/>
      <c r="F26" s="257"/>
      <c r="G26" s="39">
        <v>1</v>
      </c>
      <c r="H26" s="40" t="e">
        <f>IF(OR(I26=1,I26=5,I26=6),"раз в год","раза в год")</f>
        <v>#DIV/0!</v>
      </c>
      <c r="I26" s="41" t="e">
        <f t="shared" si="0"/>
        <v>#DIV/0!</v>
      </c>
    </row>
    <row r="27" spans="2:17" ht="47.25" hidden="1" customHeight="1" x14ac:dyDescent="0.25">
      <c r="B27" s="239"/>
      <c r="C27" s="45"/>
      <c r="D27" s="44"/>
      <c r="E27" s="254"/>
      <c r="F27" s="257"/>
      <c r="G27" s="39">
        <v>1</v>
      </c>
      <c r="H27" s="40" t="e">
        <f>IF(OR(I27=1,I27=5,I27=6),"раз в год","раза в год")</f>
        <v>#DIV/0!</v>
      </c>
      <c r="I27" s="41" t="e">
        <f t="shared" si="0"/>
        <v>#DIV/0!</v>
      </c>
    </row>
    <row r="28" spans="2:17" ht="15" hidden="1" x14ac:dyDescent="0.25">
      <c r="B28" s="239"/>
      <c r="C28" s="43"/>
      <c r="D28" s="44"/>
      <c r="E28" s="254"/>
      <c r="F28" s="257"/>
      <c r="G28" s="39">
        <v>2</v>
      </c>
      <c r="H28" s="40" t="e">
        <f>IF(OR(I28=1,I28=5,I28=6),"раз в год","раза в год")</f>
        <v>#DIV/0!</v>
      </c>
      <c r="I28" s="41" t="e">
        <f t="shared" si="0"/>
        <v>#DIV/0!</v>
      </c>
    </row>
    <row r="29" spans="2:17" ht="27" customHeight="1" x14ac:dyDescent="0.25">
      <c r="B29" s="240"/>
      <c r="C29" s="46" t="s">
        <v>39</v>
      </c>
      <c r="D29" s="44" t="s">
        <v>38</v>
      </c>
      <c r="E29" s="255"/>
      <c r="F29" s="258"/>
      <c r="G29" s="39">
        <v>2</v>
      </c>
      <c r="H29" s="40" t="e">
        <f>IF(OR(I29=1,I29=5,I29=6),"раз в год","раза в год")</f>
        <v>#DIV/0!</v>
      </c>
      <c r="I29" s="41" t="e">
        <f t="shared" si="0"/>
        <v>#DIV/0!</v>
      </c>
    </row>
    <row r="30" spans="2:17" ht="34.9" customHeight="1" x14ac:dyDescent="0.25">
      <c r="B30" s="238" t="s">
        <v>40</v>
      </c>
      <c r="C30" s="260" t="s">
        <v>41</v>
      </c>
      <c r="D30" s="261"/>
      <c r="E30" s="19">
        <v>1769485.2</v>
      </c>
      <c r="F30" s="47">
        <v>3.5</v>
      </c>
      <c r="G30" s="33">
        <f>[1]Расчет!H70</f>
        <v>0</v>
      </c>
      <c r="H30" s="34">
        <f>[1]Расчет!G70</f>
        <v>0</v>
      </c>
      <c r="I30" s="35">
        <f>[1]Расчет!D71</f>
        <v>62068.965517241377</v>
      </c>
    </row>
    <row r="31" spans="2:17" ht="27.75" customHeight="1" thickBot="1" x14ac:dyDescent="0.3">
      <c r="B31" s="239"/>
      <c r="C31" s="37" t="s">
        <v>42</v>
      </c>
      <c r="D31" s="38" t="s">
        <v>43</v>
      </c>
      <c r="E31" s="262">
        <v>1560021.3</v>
      </c>
      <c r="F31" s="266">
        <v>3.0856853450935904</v>
      </c>
      <c r="G31" s="48">
        <v>2</v>
      </c>
      <c r="H31" s="40" t="e">
        <f>IF(OR(I31=1,I31=5,I31=6),"раз в сутки","раза в сутки")</f>
        <v>#DIV/0!</v>
      </c>
      <c r="I31" s="41" t="e">
        <f>IF(INT($I$30*G31/($G$30*$H$30))=0,1,INT($I$30*G31/($G$30*$H$30)))</f>
        <v>#DIV/0!</v>
      </c>
    </row>
    <row r="32" spans="2:17" s="55" customFormat="1" ht="0.75" customHeight="1" thickBot="1" x14ac:dyDescent="0.3">
      <c r="B32" s="239"/>
      <c r="C32" s="49"/>
      <c r="D32" s="50"/>
      <c r="E32" s="263"/>
      <c r="F32" s="267"/>
      <c r="G32" s="51">
        <v>3</v>
      </c>
      <c r="H32" s="52" t="e">
        <f>CONCATENATE("через ",I32,IF(OR(I32="3",I32="24"), " часа"," часов"))</f>
        <v>#DIV/0!</v>
      </c>
      <c r="I32" s="53" t="e">
        <f>IF(J32&gt;=1,"3",(IF(AND(J32&lt;1,J32&gt;=0.75),"6",IF(AND(J32&lt;0.75,J32&gt;=0.5),"8",IF(AND(J32&lt;0.5,J32&gt;=0.25),"12",IF(AND(J32&lt;0.25,J32&gt;0),"24"," "))))))</f>
        <v>#DIV/0!</v>
      </c>
      <c r="J32" s="54" t="e">
        <f>I30/(G30*H30)</f>
        <v>#DIV/0!</v>
      </c>
    </row>
    <row r="33" spans="2:12" ht="30" customHeight="1" x14ac:dyDescent="0.25">
      <c r="B33" s="239"/>
      <c r="C33" s="43" t="s">
        <v>44</v>
      </c>
      <c r="D33" s="44" t="s">
        <v>43</v>
      </c>
      <c r="E33" s="263"/>
      <c r="F33" s="267"/>
      <c r="G33" s="56">
        <v>2</v>
      </c>
      <c r="H33" s="40" t="e">
        <f>IF(OR(I33=1,I33=5,I33=6),"раз в сутки","раза в сутки")</f>
        <v>#DIV/0!</v>
      </c>
      <c r="I33" s="41" t="e">
        <f t="shared" ref="I33:I44" si="1">IF(INT($I$30*G33/($G$30*$H$30))=0,1,INT($I$30*G33/($G$30*$H$30)))</f>
        <v>#DIV/0!</v>
      </c>
    </row>
    <row r="34" spans="2:12" ht="30" customHeight="1" x14ac:dyDescent="0.25">
      <c r="B34" s="239"/>
      <c r="C34" s="43" t="s">
        <v>45</v>
      </c>
      <c r="D34" s="44" t="s">
        <v>46</v>
      </c>
      <c r="E34" s="263"/>
      <c r="F34" s="267"/>
      <c r="G34" s="56">
        <v>1</v>
      </c>
      <c r="H34" s="40" t="e">
        <f t="shared" ref="H34:H39" si="2">IF(OR(I34=1,I34=5,I34=6),"раз в сутки","раза в сутки")</f>
        <v>#DIV/0!</v>
      </c>
      <c r="I34" s="41" t="e">
        <f t="shared" si="1"/>
        <v>#DIV/0!</v>
      </c>
    </row>
    <row r="35" spans="2:12" ht="0.75" customHeight="1" x14ac:dyDescent="0.25">
      <c r="B35" s="239"/>
      <c r="C35" s="43"/>
      <c r="D35" s="44" t="s">
        <v>47</v>
      </c>
      <c r="E35" s="263"/>
      <c r="F35" s="267"/>
      <c r="G35" s="56">
        <v>1</v>
      </c>
      <c r="H35" s="40" t="e">
        <f t="shared" si="2"/>
        <v>#DIV/0!</v>
      </c>
      <c r="I35" s="41" t="e">
        <f t="shared" si="1"/>
        <v>#DIV/0!</v>
      </c>
    </row>
    <row r="36" spans="2:12" ht="28.5" customHeight="1" x14ac:dyDescent="0.25">
      <c r="B36" s="239"/>
      <c r="C36" s="49" t="s">
        <v>48</v>
      </c>
      <c r="D36" s="44" t="s">
        <v>46</v>
      </c>
      <c r="E36" s="263"/>
      <c r="F36" s="267"/>
      <c r="G36" s="56">
        <v>1</v>
      </c>
      <c r="H36" s="40" t="e">
        <f t="shared" si="2"/>
        <v>#DIV/0!</v>
      </c>
      <c r="I36" s="41" t="e">
        <f t="shared" si="1"/>
        <v>#DIV/0!</v>
      </c>
    </row>
    <row r="37" spans="2:12" ht="28.5" customHeight="1" x14ac:dyDescent="0.25">
      <c r="B37" s="239"/>
      <c r="C37" s="49" t="s">
        <v>49</v>
      </c>
      <c r="D37" s="44" t="s">
        <v>46</v>
      </c>
      <c r="E37" s="263"/>
      <c r="F37" s="267"/>
      <c r="G37" s="57">
        <v>1</v>
      </c>
      <c r="H37" s="40" t="e">
        <f t="shared" si="2"/>
        <v>#DIV/0!</v>
      </c>
      <c r="I37" s="41" t="e">
        <f t="shared" si="1"/>
        <v>#DIV/0!</v>
      </c>
    </row>
    <row r="38" spans="2:12" ht="24" customHeight="1" x14ac:dyDescent="0.25">
      <c r="B38" s="259"/>
      <c r="C38" s="58" t="s">
        <v>50</v>
      </c>
      <c r="D38" s="38" t="s">
        <v>43</v>
      </c>
      <c r="E38" s="264"/>
      <c r="F38" s="267"/>
      <c r="G38" s="48">
        <v>2</v>
      </c>
      <c r="H38" s="40" t="e">
        <f t="shared" si="2"/>
        <v>#DIV/0!</v>
      </c>
      <c r="I38" s="41" t="e">
        <f t="shared" si="1"/>
        <v>#DIV/0!</v>
      </c>
    </row>
    <row r="39" spans="2:12" ht="24" customHeight="1" x14ac:dyDescent="0.25">
      <c r="B39" s="259"/>
      <c r="C39" s="49" t="s">
        <v>48</v>
      </c>
      <c r="D39" s="44" t="s">
        <v>46</v>
      </c>
      <c r="E39" s="264"/>
      <c r="F39" s="267"/>
      <c r="G39" s="56">
        <v>1</v>
      </c>
      <c r="H39" s="40" t="e">
        <f t="shared" si="2"/>
        <v>#DIV/0!</v>
      </c>
      <c r="I39" s="41" t="e">
        <f t="shared" si="1"/>
        <v>#DIV/0!</v>
      </c>
    </row>
    <row r="40" spans="2:12" ht="24" customHeight="1" x14ac:dyDescent="0.25">
      <c r="B40" s="259"/>
      <c r="C40" s="49" t="s">
        <v>51</v>
      </c>
      <c r="D40" s="44" t="s">
        <v>52</v>
      </c>
      <c r="E40" s="264"/>
      <c r="F40" s="267"/>
      <c r="G40" s="56">
        <v>1</v>
      </c>
      <c r="H40" s="40" t="e">
        <f>IF(OR(I40=1,I40=5,I40=6),"раз в месяц","раза в месяц")</f>
        <v>#DIV/0!</v>
      </c>
      <c r="I40" s="41" t="e">
        <f t="shared" si="1"/>
        <v>#DIV/0!</v>
      </c>
    </row>
    <row r="41" spans="2:12" ht="27.75" customHeight="1" x14ac:dyDescent="0.25">
      <c r="B41" s="259"/>
      <c r="C41" s="43" t="s">
        <v>53</v>
      </c>
      <c r="D41" s="44" t="s">
        <v>54</v>
      </c>
      <c r="E41" s="264"/>
      <c r="F41" s="267"/>
      <c r="G41" s="56">
        <v>3</v>
      </c>
      <c r="H41" s="40" t="e">
        <f>IF(OR(I41=1,I41=5,I41=6),"раз в неделю","раза в неделю")</f>
        <v>#DIV/0!</v>
      </c>
      <c r="I41" s="41" t="e">
        <f t="shared" si="1"/>
        <v>#DIV/0!</v>
      </c>
    </row>
    <row r="42" spans="2:12" ht="3" hidden="1" customHeight="1" x14ac:dyDescent="0.25">
      <c r="B42" s="259"/>
      <c r="C42" s="45"/>
      <c r="D42" s="44">
        <v>0</v>
      </c>
      <c r="E42" s="264"/>
      <c r="F42" s="267"/>
      <c r="G42" s="59" t="s">
        <v>55</v>
      </c>
      <c r="H42" s="40"/>
      <c r="I42" s="41">
        <v>1</v>
      </c>
    </row>
    <row r="43" spans="2:12" ht="33.75" customHeight="1" x14ac:dyDescent="0.25">
      <c r="B43" s="259"/>
      <c r="C43" s="43" t="s">
        <v>56</v>
      </c>
      <c r="D43" s="44" t="s">
        <v>46</v>
      </c>
      <c r="E43" s="264"/>
      <c r="F43" s="267"/>
      <c r="G43" s="56">
        <v>1</v>
      </c>
      <c r="H43" s="40" t="e">
        <f>IF(OR(I43=1,I43=5,I43=6),"раз в сутки","раза в сутки")</f>
        <v>#DIV/0!</v>
      </c>
      <c r="I43" s="41" t="e">
        <f t="shared" si="1"/>
        <v>#DIV/0!</v>
      </c>
    </row>
    <row r="44" spans="2:12" ht="15" hidden="1" x14ac:dyDescent="0.25">
      <c r="B44" s="259"/>
      <c r="C44" s="45"/>
      <c r="D44" s="44"/>
      <c r="E44" s="264"/>
      <c r="F44" s="267"/>
      <c r="G44" s="56">
        <v>0</v>
      </c>
      <c r="H44" s="40" t="e">
        <f>IF(OR(I44=1,I44=5,I44=6),"раз в теплый период","раза в теплый период")</f>
        <v>#DIV/0!</v>
      </c>
      <c r="I44" s="41" t="e">
        <f t="shared" si="1"/>
        <v>#DIV/0!</v>
      </c>
    </row>
    <row r="45" spans="2:12" ht="15" hidden="1" x14ac:dyDescent="0.25">
      <c r="B45" s="259"/>
      <c r="C45" s="46"/>
      <c r="D45" s="60"/>
      <c r="E45" s="265"/>
      <c r="F45" s="268"/>
      <c r="G45" s="57">
        <v>2</v>
      </c>
      <c r="H45" s="40" t="str">
        <f>IF(OR(I45=1,I45=5,I45=6),"раз в теплый период","раза в теплый период")</f>
        <v>раза в теплый период</v>
      </c>
      <c r="I45" s="61">
        <f>[1]Расчет!N84</f>
        <v>0</v>
      </c>
    </row>
    <row r="46" spans="2:12" ht="32.25" customHeight="1" x14ac:dyDescent="0.25">
      <c r="B46" s="239"/>
      <c r="C46" s="62" t="str">
        <f>IF([1]Расчет!D110=0,"Механизированная уборка (по решению собственников услуга не предоставляется)","Механизированная уборка (по решению собственников услуга предоставляется:")</f>
        <v>Механизированная уборка (по решению собственников услуга предоставляется:</v>
      </c>
      <c r="D46" s="63" t="s">
        <v>57</v>
      </c>
      <c r="E46" s="64">
        <v>41232.78</v>
      </c>
      <c r="F46" s="65">
        <v>8.1557466544506851E-2</v>
      </c>
      <c r="G46" s="66">
        <f>[1]Расчет!D111</f>
        <v>60</v>
      </c>
      <c r="H46" s="67" t="str">
        <f>CHOOSE(MAX(--(--(RIGHT(G46,2))={11,12,13,14}))+MAX(--(--(RIGHT(G46,1))={1,21,31;2,3,4})*{1;3})+1," часов в год)"," час в год)"," часов в год)"," часа в год)"," часов в год)")</f>
        <v xml:space="preserve"> часов в год)</v>
      </c>
    </row>
    <row r="47" spans="2:12" ht="25.5" customHeight="1" x14ac:dyDescent="0.25">
      <c r="B47" s="239"/>
      <c r="C47" s="62" t="str">
        <f>IF([1]Расчет!D102=0,"Вывоз снега (по решению собственников услуга не предоставляетсяч)","Вывоз снега (по решению собственников услуга предоставляетсяч:")</f>
        <v>Вывоз снега (по решению собственников услуга предоставляетсяч:</v>
      </c>
      <c r="D47" s="63" t="s">
        <v>58</v>
      </c>
      <c r="E47" s="64">
        <v>164931.12</v>
      </c>
      <c r="F47" s="65">
        <v>0.32622986617802741</v>
      </c>
      <c r="G47" s="66">
        <f>[1]Расчет!N103</f>
        <v>60</v>
      </c>
      <c r="H47" s="67" t="str">
        <f>CHOOSE(MAX(--(--(RIGHT(G47,2))={11,12,13,14}))+MAX(--(--(RIGHT(G47,1))={1,21,31;2,3,4})*{1;3})+1," машин)"," машина)"," машин)"," машины)"," машин)")</f>
        <v xml:space="preserve"> машин)</v>
      </c>
    </row>
    <row r="48" spans="2:12" ht="28.5" customHeight="1" x14ac:dyDescent="0.25">
      <c r="B48" s="239"/>
      <c r="C48" s="269" t="s">
        <v>59</v>
      </c>
      <c r="D48" s="270"/>
      <c r="E48" s="271">
        <v>3300</v>
      </c>
      <c r="F48" s="273">
        <v>6.5273221838758532E-3</v>
      </c>
      <c r="G48" s="66" t="s">
        <v>60</v>
      </c>
      <c r="H48" s="68">
        <f>[1]Расчет!N93</f>
        <v>1</v>
      </c>
      <c r="I48" s="67" t="str">
        <f>CHOOSE(MAX(--(--(RIGHT(H48,2))={11,12,13,14}))+MAX(--(--(RIGHT(H48,1))={1,21,31;2,3,4})*{1;3})+1," машин;"," машина;"," машин;"," машины;"," машин;")</f>
        <v xml:space="preserve"> машина;</v>
      </c>
      <c r="J48" s="69" t="s">
        <v>61</v>
      </c>
      <c r="K48" s="69">
        <f>[1]Расчет!N96</f>
        <v>0</v>
      </c>
      <c r="L48" s="67" t="str">
        <f>CHOOSE(MAX(--(--(RIGHT(K48,2))={11,12,13,14}))+MAX(--(--(RIGHT(K48,1))={1,21,31;2,3,4})*{1;3})+1," машин;"," машина;"," машин;"," машины;"," машин;")</f>
        <v xml:space="preserve"> машин;</v>
      </c>
    </row>
    <row r="49" spans="2:18" ht="0.75" customHeight="1" x14ac:dyDescent="0.25">
      <c r="B49" s="240"/>
      <c r="C49" s="275" t="str">
        <f>IF([1]Расчет!D92=0," ",CONCATENATE(G48,H48,I48,G49,H49,I49,J48,K48,L48,J49,K49,L49,))</f>
        <v>песок - 1 машина; земля - 0 машин; отсев - 0 машин; бутовый камень - 0 машин)</v>
      </c>
      <c r="D49" s="276"/>
      <c r="E49" s="272"/>
      <c r="F49" s="274"/>
      <c r="G49" s="66" t="s">
        <v>62</v>
      </c>
      <c r="H49" s="68">
        <f>[1]Расчет!N94</f>
        <v>0</v>
      </c>
      <c r="I49" s="67" t="str">
        <f>CHOOSE(MAX(--(--(RIGHT(H49,2))={11,12,13,14}))+MAX(--(--(RIGHT(H49,1))={1,21,31;2,3,4})*{1;3})+1," машин;"," машина;"," машин;"," машины;"," машин;")</f>
        <v xml:space="preserve"> машин;</v>
      </c>
      <c r="J49" s="69" t="s">
        <v>63</v>
      </c>
      <c r="K49" s="69">
        <f>[1]Расчет!N95</f>
        <v>0</v>
      </c>
      <c r="L49" s="67" t="str">
        <f>CHOOSE(MAX(--(--(RIGHT(K49,2))={11,12,13,14}))+MAX(--(--(RIGHT(K49,1))={1,21,31;2,3,4})*{1;3})+1," машин)"," машина)"," машин)"," машины)"," машин)")</f>
        <v xml:space="preserve"> машин)</v>
      </c>
    </row>
    <row r="50" spans="2:18" ht="30" customHeight="1" x14ac:dyDescent="0.25">
      <c r="B50" s="31" t="s">
        <v>64</v>
      </c>
      <c r="C50" s="251" t="s">
        <v>65</v>
      </c>
      <c r="D50" s="252"/>
      <c r="E50" s="70">
        <v>20285.883900000001</v>
      </c>
      <c r="F50" s="71">
        <v>4.0125000000000001E-2</v>
      </c>
    </row>
    <row r="51" spans="2:18" ht="34.5" customHeight="1" x14ac:dyDescent="0.25">
      <c r="B51" s="31" t="s">
        <v>66</v>
      </c>
      <c r="C51" s="251" t="s">
        <v>67</v>
      </c>
      <c r="D51" s="252"/>
      <c r="E51" s="70">
        <v>101113.44000000002</v>
      </c>
      <c r="F51" s="71">
        <v>0.2</v>
      </c>
    </row>
    <row r="52" spans="2:18" ht="30" hidden="1" customHeight="1" x14ac:dyDescent="0.25">
      <c r="B52" s="31" t="s">
        <v>68</v>
      </c>
      <c r="C52" s="251" t="s">
        <v>46</v>
      </c>
      <c r="D52" s="252"/>
      <c r="E52" s="70">
        <v>0</v>
      </c>
      <c r="F52" s="71">
        <v>0</v>
      </c>
    </row>
    <row r="53" spans="2:18" ht="47.25" customHeight="1" x14ac:dyDescent="0.25">
      <c r="B53" s="31" t="str">
        <f>[1]Расчет!B145</f>
        <v>Обслуживание автоматики ИТП, приборов учета тепловой энергии,ГВС,ХВС и э/э</v>
      </c>
      <c r="C53" s="251" t="s">
        <v>65</v>
      </c>
      <c r="D53" s="252"/>
      <c r="E53" s="70">
        <v>227505.24000000002</v>
      </c>
      <c r="F53" s="71">
        <v>0.45</v>
      </c>
    </row>
    <row r="54" spans="2:18" ht="30" customHeight="1" x14ac:dyDescent="0.25">
      <c r="B54" s="31" t="str">
        <f>[1]Расчет!B151</f>
        <v>Услуги частного охранного предприятия</v>
      </c>
      <c r="C54" s="251" t="s">
        <v>65</v>
      </c>
      <c r="D54" s="252"/>
      <c r="E54" s="70">
        <v>1956545.0639999998</v>
      </c>
      <c r="F54" s="71">
        <v>3.87</v>
      </c>
      <c r="Q54" s="36">
        <v>3.2</v>
      </c>
      <c r="R54" s="36"/>
    </row>
    <row r="55" spans="2:18" ht="30" customHeight="1" x14ac:dyDescent="0.25">
      <c r="B55" s="31" t="str">
        <f>[1]Расчет!B157</f>
        <v>Обслуживание системы видеонаблюдения</v>
      </c>
      <c r="C55" s="251" t="s">
        <v>69</v>
      </c>
      <c r="D55" s="252"/>
      <c r="E55" s="70">
        <v>130943.99999999999</v>
      </c>
      <c r="F55" s="71">
        <v>0.25900414425619384</v>
      </c>
      <c r="Q55" s="36">
        <v>0.19</v>
      </c>
    </row>
    <row r="56" spans="2:18" ht="30" customHeight="1" x14ac:dyDescent="0.25">
      <c r="B56" s="31" t="str">
        <f>[1]Расчет!B163</f>
        <v>Обслуживание системы противопожарной автоматики</v>
      </c>
      <c r="C56" s="251" t="s">
        <v>69</v>
      </c>
      <c r="D56" s="252"/>
      <c r="E56" s="70">
        <v>227505.24000000002</v>
      </c>
      <c r="F56" s="71">
        <v>0.45</v>
      </c>
    </row>
    <row r="57" spans="2:18" ht="30" customHeight="1" x14ac:dyDescent="0.25">
      <c r="B57" s="31" t="str">
        <f>[1]Расчет!B169</f>
        <v>Обслуживание лифтов</v>
      </c>
      <c r="C57" s="251" t="s">
        <v>69</v>
      </c>
      <c r="D57" s="252"/>
      <c r="E57" s="70">
        <v>793740.50399999996</v>
      </c>
      <c r="F57" s="71">
        <v>1.57</v>
      </c>
    </row>
    <row r="58" spans="2:18" s="78" customFormat="1" ht="45.6" hidden="1" customHeight="1" x14ac:dyDescent="0.25">
      <c r="B58" s="72" t="s">
        <v>70</v>
      </c>
      <c r="C58" s="277" t="s">
        <v>65</v>
      </c>
      <c r="D58" s="278"/>
      <c r="E58" s="73">
        <v>0</v>
      </c>
      <c r="F58" s="74">
        <v>0</v>
      </c>
      <c r="G58" s="75"/>
      <c r="H58" s="76"/>
      <c r="I58" s="75"/>
      <c r="J58" s="77"/>
      <c r="K58" s="77"/>
    </row>
    <row r="59" spans="2:18" s="78" customFormat="1" ht="30" customHeight="1" x14ac:dyDescent="0.25">
      <c r="B59" s="31" t="s">
        <v>71</v>
      </c>
      <c r="C59" s="251" t="s">
        <v>72</v>
      </c>
      <c r="D59" s="252"/>
      <c r="E59" s="70">
        <v>910020.96000000008</v>
      </c>
      <c r="F59" s="71">
        <v>1.8</v>
      </c>
      <c r="G59" s="9"/>
      <c r="H59" s="13"/>
      <c r="I59" s="9"/>
      <c r="J59" s="3"/>
      <c r="K59" s="3"/>
      <c r="L59" s="3"/>
      <c r="R59" s="90">
        <f>F59+F51</f>
        <v>2</v>
      </c>
    </row>
    <row r="60" spans="2:18" ht="57.6" customHeight="1" x14ac:dyDescent="0.25">
      <c r="B60" s="279" t="s">
        <v>73</v>
      </c>
      <c r="C60" s="280"/>
      <c r="D60" s="281"/>
      <c r="E60" s="79">
        <v>10003374.783899998</v>
      </c>
      <c r="F60" s="80">
        <v>19.786439436537812</v>
      </c>
      <c r="G60" s="81">
        <f>E60/$H$1/$E$11</f>
        <v>19.786439436537812</v>
      </c>
    </row>
    <row r="61" spans="2:18" hidden="1" x14ac:dyDescent="0.25"/>
    <row r="62" spans="2:18" ht="64.900000000000006" hidden="1" customHeight="1" x14ac:dyDescent="0.25">
      <c r="B62" s="227" t="s">
        <v>74</v>
      </c>
      <c r="C62" s="227"/>
      <c r="D62" s="227"/>
      <c r="E62" s="227"/>
      <c r="F62" s="227"/>
    </row>
    <row r="63" spans="2:18" ht="15" hidden="1" x14ac:dyDescent="0.25">
      <c r="B63" s="14" t="s">
        <v>9</v>
      </c>
      <c r="C63" s="282" t="str">
        <f>[1]Расчет!D8</f>
        <v>ул.Дуси Ковальчук, д. 250</v>
      </c>
      <c r="D63" s="283"/>
      <c r="E63" s="284"/>
      <c r="F63" s="285"/>
    </row>
    <row r="64" spans="2:18" hidden="1" x14ac:dyDescent="0.25">
      <c r="B64" s="14" t="s">
        <v>10</v>
      </c>
      <c r="C64" s="232" t="s">
        <v>11</v>
      </c>
      <c r="D64" s="233"/>
      <c r="E64" s="234"/>
      <c r="F64" s="235"/>
    </row>
    <row r="65" spans="1:18" hidden="1" x14ac:dyDescent="0.25">
      <c r="B65" s="14" t="s">
        <v>12</v>
      </c>
      <c r="C65" s="236">
        <f>[1]Расчет!E10</f>
        <v>18</v>
      </c>
      <c r="D65" s="233"/>
      <c r="E65" s="234"/>
      <c r="F65" s="235"/>
    </row>
    <row r="66" spans="1:18" hidden="1" x14ac:dyDescent="0.25">
      <c r="B66" s="14" t="s">
        <v>13</v>
      </c>
      <c r="C66" s="232">
        <f>[1]Расчет!E11</f>
        <v>0</v>
      </c>
      <c r="D66" s="233"/>
      <c r="E66" s="234"/>
      <c r="F66" s="235"/>
    </row>
    <row r="67" spans="1:18" ht="25.5" hidden="1" x14ac:dyDescent="0.25">
      <c r="B67" s="15" t="s">
        <v>14</v>
      </c>
      <c r="C67" s="217" t="s">
        <v>15</v>
      </c>
      <c r="D67" s="218" t="e">
        <f>D68+D69</f>
        <v>#REF!</v>
      </c>
      <c r="E67" s="223">
        <f>E10</f>
        <v>42130.6</v>
      </c>
      <c r="F67" s="224"/>
    </row>
    <row r="68" spans="1:18" hidden="1" x14ac:dyDescent="0.25">
      <c r="B68" s="16" t="s">
        <v>16</v>
      </c>
      <c r="C68" s="219"/>
      <c r="D68" s="220" t="e">
        <f>#REF!</f>
        <v>#REF!</v>
      </c>
      <c r="E68" s="223">
        <f t="shared" ref="E68:E69" si="3">E11</f>
        <v>42130.6</v>
      </c>
      <c r="F68" s="224"/>
    </row>
    <row r="69" spans="1:18" hidden="1" x14ac:dyDescent="0.25">
      <c r="B69" s="16" t="s">
        <v>17</v>
      </c>
      <c r="C69" s="219"/>
      <c r="D69" s="220" t="e">
        <f>#REF!</f>
        <v>#REF!</v>
      </c>
      <c r="E69" s="223">
        <f t="shared" si="3"/>
        <v>0</v>
      </c>
      <c r="F69" s="224"/>
    </row>
    <row r="70" spans="1:18" ht="76.150000000000006" hidden="1" customHeight="1" x14ac:dyDescent="0.25">
      <c r="B70" s="17" t="s">
        <v>18</v>
      </c>
      <c r="C70" s="221"/>
      <c r="D70" s="222" t="str">
        <f>IF(H1="12","Стоимость работ и услуг в год, руб.",IF(H1="11","Стоимость работ и услуг за 11 мес., руб.",IF(H1="10","Стоимость работ и услуг за 10 мес., руб.",IF(H1="9","Стоимость работ и услуг за 9 мес., руб.",IF(H1="8","Стоимость работ и услуг за 8 мес., руб.",IF(H1="7","Стоимость работ и услуг за 7 мес., руб.",IF(H1="6","Стоимость работ и услуг за 6 мес., руб.",IF(H1="5","Стоимость работ и услуг за 5 мес., руб.",IF(H1="4","Стоимость работ и услуг за 4 мес., руб.",IF(H1="3","Стоимость работ и услуг за 3 мес., руб.",IF(H1="2","Стоимость работ и услуг за 1 мес., руб.",IF(H1="1","Стоимость работ и услуг за 1 мес., руб.",))))))))))))</f>
        <v>Стоимость работ и услуг в год, руб.</v>
      </c>
      <c r="E70" s="18" t="str">
        <f>E13</f>
        <v>Стоимость работ и услуг в год, руб.</v>
      </c>
      <c r="F70" s="18" t="str">
        <f>F13</f>
        <v>Стоимость работ и услуг в месяц на 1 кв.м. площади помещений, руб.</v>
      </c>
    </row>
    <row r="71" spans="1:18" ht="30" x14ac:dyDescent="0.25">
      <c r="B71" s="31" t="s">
        <v>75</v>
      </c>
      <c r="C71" s="288" t="str">
        <f>IF([1]Расчет!D192=0, "Услуга по решению собственника не предоставляется", "Ежемесячно представление интересов собственников")</f>
        <v>Ежемесячно представление интересов собственников</v>
      </c>
      <c r="D71" s="288"/>
      <c r="E71" s="70">
        <v>1000337.4783900001</v>
      </c>
      <c r="F71" s="71">
        <v>1.9786439436537813</v>
      </c>
      <c r="G71" s="75"/>
      <c r="H71" s="76"/>
      <c r="I71" s="75"/>
      <c r="J71" s="77"/>
      <c r="K71" s="77"/>
      <c r="Q71" s="36">
        <v>1.52</v>
      </c>
    </row>
    <row r="72" spans="1:18" ht="31.5" customHeight="1" x14ac:dyDescent="0.25">
      <c r="B72" s="31" t="s">
        <v>76</v>
      </c>
      <c r="C72" s="288" t="str">
        <f>IF([1]Расчет!D193=0, "Услуга по решению собственника не предоставляется", "Ежемесячно представление интересов собственников")</f>
        <v>Ежемесячно представление интересов собственников</v>
      </c>
      <c r="D72" s="288"/>
      <c r="E72" s="70">
        <v>404453.76000000007</v>
      </c>
      <c r="F72" s="71">
        <v>0.8</v>
      </c>
      <c r="G72" s="75"/>
      <c r="H72" s="76"/>
      <c r="I72" s="75"/>
      <c r="J72" s="77"/>
      <c r="K72" s="77"/>
    </row>
    <row r="73" spans="1:18" ht="57.6" customHeight="1" x14ac:dyDescent="0.25">
      <c r="B73" s="279" t="s">
        <v>77</v>
      </c>
      <c r="C73" s="280"/>
      <c r="D73" s="281"/>
      <c r="E73" s="79">
        <v>11408166.022290001</v>
      </c>
      <c r="F73" s="80">
        <v>22.565083380191595</v>
      </c>
      <c r="G73" s="81"/>
      <c r="H73" s="82">
        <f>F73-G73</f>
        <v>22.565083380191595</v>
      </c>
      <c r="Q73" s="36">
        <v>20.95</v>
      </c>
      <c r="R73" s="36" t="s">
        <v>78</v>
      </c>
    </row>
    <row r="74" spans="1:18" s="77" customFormat="1" ht="15" x14ac:dyDescent="0.25">
      <c r="B74" s="83"/>
      <c r="C74" s="83"/>
      <c r="D74" s="83"/>
      <c r="E74" s="84"/>
      <c r="F74" s="85"/>
      <c r="G74" s="9"/>
      <c r="H74" s="13"/>
      <c r="I74" s="9"/>
      <c r="J74" s="3"/>
      <c r="K74" s="3"/>
      <c r="L74" s="3"/>
      <c r="Q74" s="86"/>
    </row>
    <row r="75" spans="1:18" s="77" customFormat="1" ht="15" x14ac:dyDescent="0.25">
      <c r="B75" s="83"/>
      <c r="C75" s="83"/>
      <c r="D75" s="83"/>
      <c r="E75" s="84"/>
      <c r="F75" s="85"/>
      <c r="G75" s="9"/>
      <c r="H75" s="13"/>
      <c r="I75" s="9"/>
      <c r="J75" s="3"/>
      <c r="K75" s="3"/>
      <c r="L75" s="3"/>
    </row>
    <row r="76" spans="1:18" s="87" customFormat="1" ht="18.75" x14ac:dyDescent="0.25">
      <c r="B76" s="289" t="s">
        <v>79</v>
      </c>
      <c r="C76" s="289"/>
      <c r="D76" s="88" t="s">
        <v>80</v>
      </c>
      <c r="E76" s="290" t="s">
        <v>81</v>
      </c>
      <c r="F76" s="290"/>
      <c r="G76" s="9"/>
      <c r="H76" s="13"/>
      <c r="I76" s="9"/>
      <c r="J76" s="3"/>
      <c r="K76" s="3"/>
      <c r="L76" s="3"/>
    </row>
    <row r="77" spans="1:18" s="9" customFormat="1" ht="24" customHeight="1" x14ac:dyDescent="0.3">
      <c r="A77" s="3"/>
      <c r="B77" s="286" t="s">
        <v>82</v>
      </c>
      <c r="C77" s="286"/>
      <c r="D77" s="89" t="s">
        <v>83</v>
      </c>
      <c r="E77" s="287" t="s">
        <v>84</v>
      </c>
      <c r="F77" s="287"/>
      <c r="H77" s="13"/>
      <c r="J77" s="3"/>
      <c r="K77" s="3"/>
      <c r="L77" s="3"/>
      <c r="M77" s="3"/>
      <c r="N77" s="3"/>
      <c r="O77" s="3"/>
      <c r="P77" s="3"/>
      <c r="Q77" s="3"/>
    </row>
    <row r="78" spans="1:18" s="9" customFormat="1" ht="24" customHeight="1" x14ac:dyDescent="0.3">
      <c r="A78" s="3"/>
      <c r="B78" s="286" t="s">
        <v>82</v>
      </c>
      <c r="C78" s="286"/>
      <c r="D78" s="89" t="s">
        <v>83</v>
      </c>
      <c r="E78" s="287" t="s">
        <v>84</v>
      </c>
      <c r="F78" s="287"/>
      <c r="H78" s="13"/>
      <c r="J78" s="3"/>
      <c r="K78" s="3"/>
      <c r="L78" s="3"/>
      <c r="M78" s="3"/>
      <c r="N78" s="3"/>
      <c r="O78" s="3"/>
      <c r="P78" s="3"/>
      <c r="Q78" s="3"/>
    </row>
    <row r="79" spans="1:18" s="9" customFormat="1" ht="24" customHeight="1" x14ac:dyDescent="0.3">
      <c r="A79" s="3"/>
      <c r="B79" s="286" t="s">
        <v>82</v>
      </c>
      <c r="C79" s="286"/>
      <c r="D79" s="89" t="s">
        <v>83</v>
      </c>
      <c r="E79" s="287" t="s">
        <v>84</v>
      </c>
      <c r="F79" s="287"/>
      <c r="H79" s="13"/>
      <c r="J79" s="3"/>
      <c r="K79" s="3"/>
      <c r="L79" s="3"/>
      <c r="M79" s="3"/>
      <c r="N79" s="3"/>
      <c r="O79" s="3"/>
      <c r="P79" s="3"/>
      <c r="Q79" s="3"/>
    </row>
    <row r="80" spans="1:18" s="9" customFormat="1" ht="24" customHeight="1" x14ac:dyDescent="0.3">
      <c r="A80" s="3"/>
      <c r="B80" s="286" t="s">
        <v>82</v>
      </c>
      <c r="C80" s="286"/>
      <c r="D80" s="89" t="s">
        <v>83</v>
      </c>
      <c r="E80" s="287" t="s">
        <v>84</v>
      </c>
      <c r="F80" s="287"/>
      <c r="H80" s="13"/>
      <c r="J80" s="3"/>
      <c r="K80" s="3"/>
      <c r="L80" s="3"/>
      <c r="M80" s="3"/>
      <c r="N80" s="3"/>
      <c r="O80" s="3"/>
      <c r="P80" s="3"/>
      <c r="Q80" s="3"/>
    </row>
    <row r="81" spans="1:17" s="9" customFormat="1" ht="24" customHeight="1" x14ac:dyDescent="0.3">
      <c r="A81" s="3"/>
      <c r="B81" s="286" t="s">
        <v>82</v>
      </c>
      <c r="C81" s="286"/>
      <c r="D81" s="89" t="s">
        <v>83</v>
      </c>
      <c r="E81" s="287" t="s">
        <v>84</v>
      </c>
      <c r="F81" s="287"/>
      <c r="H81" s="13"/>
      <c r="J81" s="3"/>
      <c r="K81" s="3"/>
      <c r="L81" s="3"/>
      <c r="M81" s="3"/>
      <c r="N81" s="3"/>
      <c r="O81" s="3"/>
      <c r="P81" s="3"/>
      <c r="Q81" s="3"/>
    </row>
    <row r="82" spans="1:17" s="9" customFormat="1" ht="24" customHeight="1" x14ac:dyDescent="0.3">
      <c r="A82" s="3"/>
      <c r="B82" s="286" t="s">
        <v>82</v>
      </c>
      <c r="C82" s="286"/>
      <c r="D82" s="89" t="s">
        <v>83</v>
      </c>
      <c r="E82" s="287" t="s">
        <v>84</v>
      </c>
      <c r="F82" s="287"/>
      <c r="H82" s="13"/>
      <c r="J82" s="3"/>
      <c r="K82" s="3"/>
      <c r="L82" s="3"/>
      <c r="M82" s="3"/>
      <c r="N82" s="3"/>
      <c r="O82" s="3"/>
      <c r="P82" s="3"/>
      <c r="Q82" s="3"/>
    </row>
    <row r="83" spans="1:17" s="9" customFormat="1" ht="24" customHeight="1" x14ac:dyDescent="0.3">
      <c r="A83" s="3"/>
      <c r="B83" s="286" t="s">
        <v>82</v>
      </c>
      <c r="C83" s="286"/>
      <c r="D83" s="89" t="s">
        <v>83</v>
      </c>
      <c r="E83" s="287" t="s">
        <v>84</v>
      </c>
      <c r="F83" s="287"/>
      <c r="H83" s="13"/>
      <c r="J83" s="3"/>
      <c r="K83" s="3"/>
      <c r="L83" s="3"/>
      <c r="M83" s="3"/>
      <c r="N83" s="3"/>
      <c r="O83" s="3"/>
      <c r="P83" s="3"/>
      <c r="Q83" s="3"/>
    </row>
    <row r="84" spans="1:17" s="9" customFormat="1" ht="24" customHeight="1" x14ac:dyDescent="0.3">
      <c r="A84" s="3"/>
      <c r="B84" s="286" t="s">
        <v>82</v>
      </c>
      <c r="C84" s="286"/>
      <c r="D84" s="89" t="s">
        <v>83</v>
      </c>
      <c r="E84" s="287" t="s">
        <v>84</v>
      </c>
      <c r="F84" s="287"/>
      <c r="H84" s="13"/>
      <c r="J84" s="3"/>
      <c r="K84" s="3"/>
      <c r="L84" s="3"/>
      <c r="M84" s="3"/>
      <c r="N84" s="3"/>
      <c r="O84" s="3"/>
      <c r="P84" s="3"/>
      <c r="Q84" s="3"/>
    </row>
    <row r="85" spans="1:17" s="9" customFormat="1" ht="24" customHeight="1" x14ac:dyDescent="0.3">
      <c r="A85" s="3"/>
      <c r="B85" s="286" t="s">
        <v>82</v>
      </c>
      <c r="C85" s="286"/>
      <c r="D85" s="89" t="s">
        <v>83</v>
      </c>
      <c r="E85" s="287" t="s">
        <v>84</v>
      </c>
      <c r="F85" s="287"/>
      <c r="H85" s="13"/>
      <c r="J85" s="3"/>
      <c r="K85" s="3"/>
      <c r="L85" s="3"/>
      <c r="M85" s="3"/>
      <c r="N85" s="3"/>
      <c r="O85" s="3"/>
      <c r="P85" s="3"/>
      <c r="Q85" s="3"/>
    </row>
    <row r="86" spans="1:17" s="9" customFormat="1" ht="24" customHeight="1" x14ac:dyDescent="0.3">
      <c r="A86" s="3"/>
      <c r="B86" s="286" t="s">
        <v>82</v>
      </c>
      <c r="C86" s="286"/>
      <c r="D86" s="89" t="s">
        <v>83</v>
      </c>
      <c r="E86" s="287" t="s">
        <v>84</v>
      </c>
      <c r="F86" s="287"/>
      <c r="H86" s="13"/>
      <c r="J86" s="3"/>
      <c r="K86" s="3"/>
      <c r="L86" s="3"/>
      <c r="M86" s="3"/>
      <c r="N86" s="3"/>
      <c r="O86" s="3"/>
      <c r="P86" s="3"/>
      <c r="Q86" s="3"/>
    </row>
    <row r="87" spans="1:17" s="9" customFormat="1" ht="24" customHeight="1" x14ac:dyDescent="0.3">
      <c r="A87" s="3"/>
      <c r="B87" s="286" t="s">
        <v>82</v>
      </c>
      <c r="C87" s="286"/>
      <c r="D87" s="89" t="s">
        <v>83</v>
      </c>
      <c r="E87" s="287" t="s">
        <v>84</v>
      </c>
      <c r="F87" s="287"/>
      <c r="H87" s="13"/>
      <c r="J87" s="3"/>
      <c r="K87" s="3"/>
      <c r="L87" s="3"/>
      <c r="M87" s="3"/>
      <c r="N87" s="3"/>
      <c r="O87" s="3"/>
      <c r="P87" s="3"/>
      <c r="Q87" s="3"/>
    </row>
    <row r="88" spans="1:17" s="9" customFormat="1" ht="24" customHeight="1" x14ac:dyDescent="0.3">
      <c r="A88" s="3"/>
      <c r="B88" s="286" t="s">
        <v>82</v>
      </c>
      <c r="C88" s="286"/>
      <c r="D88" s="89" t="s">
        <v>83</v>
      </c>
      <c r="E88" s="287" t="s">
        <v>84</v>
      </c>
      <c r="F88" s="287"/>
      <c r="H88" s="13"/>
      <c r="J88" s="3"/>
      <c r="K88" s="3"/>
      <c r="L88" s="3"/>
      <c r="M88" s="3"/>
      <c r="N88" s="3"/>
      <c r="O88" s="3"/>
      <c r="P88" s="3"/>
      <c r="Q88" s="3"/>
    </row>
    <row r="89" spans="1:17" s="9" customFormat="1" ht="24" customHeight="1" x14ac:dyDescent="0.3">
      <c r="A89" s="3"/>
      <c r="B89" s="286" t="s">
        <v>82</v>
      </c>
      <c r="C89" s="286"/>
      <c r="D89" s="89" t="s">
        <v>83</v>
      </c>
      <c r="E89" s="287" t="s">
        <v>84</v>
      </c>
      <c r="F89" s="287"/>
      <c r="H89" s="13"/>
      <c r="J89" s="3"/>
      <c r="K89" s="3"/>
      <c r="L89" s="3"/>
      <c r="M89" s="3"/>
      <c r="N89" s="3"/>
      <c r="O89" s="3"/>
      <c r="P89" s="3"/>
      <c r="Q89" s="3"/>
    </row>
    <row r="90" spans="1:17" s="9" customFormat="1" ht="24" customHeight="1" x14ac:dyDescent="0.3">
      <c r="A90" s="3"/>
      <c r="B90" s="286" t="s">
        <v>82</v>
      </c>
      <c r="C90" s="286"/>
      <c r="D90" s="89" t="s">
        <v>83</v>
      </c>
      <c r="E90" s="287" t="s">
        <v>84</v>
      </c>
      <c r="F90" s="287"/>
      <c r="H90" s="13"/>
      <c r="J90" s="3"/>
      <c r="K90" s="3"/>
      <c r="L90" s="3"/>
      <c r="M90" s="3"/>
      <c r="N90" s="3"/>
      <c r="O90" s="3"/>
      <c r="P90" s="3"/>
      <c r="Q90" s="3"/>
    </row>
  </sheetData>
  <mergeCells count="84">
    <mergeCell ref="B88:C88"/>
    <mergeCell ref="E88:F88"/>
    <mergeCell ref="B89:C89"/>
    <mergeCell ref="E89:F89"/>
    <mergeCell ref="B90:C90"/>
    <mergeCell ref="E90:F90"/>
    <mergeCell ref="B85:C85"/>
    <mergeCell ref="E85:F85"/>
    <mergeCell ref="B86:C86"/>
    <mergeCell ref="E86:F86"/>
    <mergeCell ref="B87:C87"/>
    <mergeCell ref="E87:F87"/>
    <mergeCell ref="B82:C82"/>
    <mergeCell ref="E82:F82"/>
    <mergeCell ref="B83:C83"/>
    <mergeCell ref="E83:F83"/>
    <mergeCell ref="B84:C84"/>
    <mergeCell ref="E84:F84"/>
    <mergeCell ref="B79:C79"/>
    <mergeCell ref="E79:F79"/>
    <mergeCell ref="B80:C80"/>
    <mergeCell ref="E80:F80"/>
    <mergeCell ref="B81:C81"/>
    <mergeCell ref="E81:F81"/>
    <mergeCell ref="B78:C78"/>
    <mergeCell ref="E78:F78"/>
    <mergeCell ref="C67:D70"/>
    <mergeCell ref="E67:F67"/>
    <mergeCell ref="E68:F68"/>
    <mergeCell ref="E69:F69"/>
    <mergeCell ref="C71:D71"/>
    <mergeCell ref="C72:D72"/>
    <mergeCell ref="B73:D73"/>
    <mergeCell ref="B76:C76"/>
    <mergeCell ref="E76:F76"/>
    <mergeCell ref="B77:C77"/>
    <mergeCell ref="E77:F77"/>
    <mergeCell ref="C66:F66"/>
    <mergeCell ref="C54:D54"/>
    <mergeCell ref="C55:D55"/>
    <mergeCell ref="C56:D56"/>
    <mergeCell ref="C57:D57"/>
    <mergeCell ref="C58:D58"/>
    <mergeCell ref="C59:D59"/>
    <mergeCell ref="B60:D60"/>
    <mergeCell ref="B62:F62"/>
    <mergeCell ref="C63:F63"/>
    <mergeCell ref="C64:F64"/>
    <mergeCell ref="C65:F65"/>
    <mergeCell ref="C53:D53"/>
    <mergeCell ref="C23:D23"/>
    <mergeCell ref="B24:B29"/>
    <mergeCell ref="E24:E29"/>
    <mergeCell ref="F24:F29"/>
    <mergeCell ref="B30:B49"/>
    <mergeCell ref="C30:D30"/>
    <mergeCell ref="E31:E45"/>
    <mergeCell ref="F31:F45"/>
    <mergeCell ref="C48:D48"/>
    <mergeCell ref="E48:E49"/>
    <mergeCell ref="F48:F49"/>
    <mergeCell ref="C49:D49"/>
    <mergeCell ref="C50:D50"/>
    <mergeCell ref="C51:D51"/>
    <mergeCell ref="C52:D52"/>
    <mergeCell ref="B14:B22"/>
    <mergeCell ref="C14:D14"/>
    <mergeCell ref="C15:D15"/>
    <mergeCell ref="E15:E18"/>
    <mergeCell ref="F15:F18"/>
    <mergeCell ref="C16:D16"/>
    <mergeCell ref="C17:D17"/>
    <mergeCell ref="C18:D18"/>
    <mergeCell ref="C19:D19"/>
    <mergeCell ref="C22:D22"/>
    <mergeCell ref="C10:D13"/>
    <mergeCell ref="E10:F10"/>
    <mergeCell ref="E11:F11"/>
    <mergeCell ref="E12:F12"/>
    <mergeCell ref="B5:F5"/>
    <mergeCell ref="C6:F6"/>
    <mergeCell ref="C7:F7"/>
    <mergeCell ref="C8:F8"/>
    <mergeCell ref="C9:F9"/>
  </mergeCells>
  <pageMargins left="0.27559055118110237" right="0.27559055118110237" top="0.39370078740157483" bottom="0.39370078740157483" header="0.15748031496062992" footer="0.51181102362204722"/>
  <pageSetup paperSize="9" scale="52" fitToHeight="2" orientation="portrait" r:id="rId1"/>
  <headerFooter alignWithMargins="0"/>
  <rowBreaks count="1" manualBreakCount="1">
    <brk id="49" max="5" man="1"/>
  </rowBreaks>
  <colBreaks count="1" manualBreakCount="1">
    <brk id="2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69"/>
  <sheetViews>
    <sheetView tabSelected="1" topLeftCell="B1" zoomScale="110" zoomScaleNormal="110" zoomScaleSheetLayoutView="80" workbookViewId="0">
      <selection activeCell="U44" sqref="U44"/>
    </sheetView>
  </sheetViews>
  <sheetFormatPr defaultRowHeight="14.25" x14ac:dyDescent="0.25"/>
  <cols>
    <col min="1" max="1" width="3.42578125" style="96" hidden="1" customWidth="1"/>
    <col min="2" max="2" width="34.140625" style="96" customWidth="1"/>
    <col min="3" max="3" width="77.85546875" style="96" customWidth="1"/>
    <col min="4" max="4" width="37.28515625" style="96" customWidth="1"/>
    <col min="5" max="5" width="15" style="165" customWidth="1"/>
    <col min="6" max="6" width="14.85546875" style="165" customWidth="1"/>
    <col min="7" max="7" width="16.85546875" style="165" customWidth="1"/>
    <col min="8" max="8" width="19.140625" style="99" hidden="1" customWidth="1"/>
    <col min="9" max="9" width="22.140625" style="103" hidden="1" customWidth="1"/>
    <col min="10" max="10" width="12.28515625" style="99" hidden="1" customWidth="1"/>
    <col min="11" max="17" width="0" style="96" hidden="1" customWidth="1"/>
    <col min="18" max="18" width="11.42578125" style="96" bestFit="1" customWidth="1"/>
    <col min="19" max="251" width="9.140625" style="96"/>
    <col min="252" max="252" width="5.7109375" style="96" customWidth="1"/>
    <col min="253" max="253" width="5.42578125" style="96" customWidth="1"/>
    <col min="254" max="254" width="29.85546875" style="96" customWidth="1"/>
    <col min="255" max="255" width="37.7109375" style="96" customWidth="1"/>
    <col min="256" max="256" width="17.140625" style="96" customWidth="1"/>
    <col min="257" max="257" width="0" style="96" hidden="1" customWidth="1"/>
    <col min="258" max="258" width="19" style="96" customWidth="1"/>
    <col min="259" max="259" width="9.140625" style="96"/>
    <col min="260" max="260" width="11" style="96" bestFit="1" customWidth="1"/>
    <col min="261" max="261" width="14.42578125" style="96" bestFit="1" customWidth="1"/>
    <col min="262" max="507" width="9.140625" style="96"/>
    <col min="508" max="508" width="5.7109375" style="96" customWidth="1"/>
    <col min="509" max="509" width="5.42578125" style="96" customWidth="1"/>
    <col min="510" max="510" width="29.85546875" style="96" customWidth="1"/>
    <col min="511" max="511" width="37.7109375" style="96" customWidth="1"/>
    <col min="512" max="512" width="17.140625" style="96" customWidth="1"/>
    <col min="513" max="513" width="0" style="96" hidden="1" customWidth="1"/>
    <col min="514" max="514" width="19" style="96" customWidth="1"/>
    <col min="515" max="515" width="9.140625" style="96"/>
    <col min="516" max="516" width="11" style="96" bestFit="1" customWidth="1"/>
    <col min="517" max="517" width="14.42578125" style="96" bestFit="1" customWidth="1"/>
    <col min="518" max="763" width="9.140625" style="96"/>
    <col min="764" max="764" width="5.7109375" style="96" customWidth="1"/>
    <col min="765" max="765" width="5.42578125" style="96" customWidth="1"/>
    <col min="766" max="766" width="29.85546875" style="96" customWidth="1"/>
    <col min="767" max="767" width="37.7109375" style="96" customWidth="1"/>
    <col min="768" max="768" width="17.140625" style="96" customWidth="1"/>
    <col min="769" max="769" width="0" style="96" hidden="1" customWidth="1"/>
    <col min="770" max="770" width="19" style="96" customWidth="1"/>
    <col min="771" max="771" width="9.140625" style="96"/>
    <col min="772" max="772" width="11" style="96" bestFit="1" customWidth="1"/>
    <col min="773" max="773" width="14.42578125" style="96" bestFit="1" customWidth="1"/>
    <col min="774" max="1019" width="9.140625" style="96"/>
    <col min="1020" max="1020" width="5.7109375" style="96" customWidth="1"/>
    <col min="1021" max="1021" width="5.42578125" style="96" customWidth="1"/>
    <col min="1022" max="1022" width="29.85546875" style="96" customWidth="1"/>
    <col min="1023" max="1023" width="37.7109375" style="96" customWidth="1"/>
    <col min="1024" max="1024" width="17.140625" style="96" customWidth="1"/>
    <col min="1025" max="1025" width="0" style="96" hidden="1" customWidth="1"/>
    <col min="1026" max="1026" width="19" style="96" customWidth="1"/>
    <col min="1027" max="1027" width="9.140625" style="96"/>
    <col min="1028" max="1028" width="11" style="96" bestFit="1" customWidth="1"/>
    <col min="1029" max="1029" width="14.42578125" style="96" bestFit="1" customWidth="1"/>
    <col min="1030" max="1275" width="9.140625" style="96"/>
    <col min="1276" max="1276" width="5.7109375" style="96" customWidth="1"/>
    <col min="1277" max="1277" width="5.42578125" style="96" customWidth="1"/>
    <col min="1278" max="1278" width="29.85546875" style="96" customWidth="1"/>
    <col min="1279" max="1279" width="37.7109375" style="96" customWidth="1"/>
    <col min="1280" max="1280" width="17.140625" style="96" customWidth="1"/>
    <col min="1281" max="1281" width="0" style="96" hidden="1" customWidth="1"/>
    <col min="1282" max="1282" width="19" style="96" customWidth="1"/>
    <col min="1283" max="1283" width="9.140625" style="96"/>
    <col min="1284" max="1284" width="11" style="96" bestFit="1" customWidth="1"/>
    <col min="1285" max="1285" width="14.42578125" style="96" bestFit="1" customWidth="1"/>
    <col min="1286" max="1531" width="9.140625" style="96"/>
    <col min="1532" max="1532" width="5.7109375" style="96" customWidth="1"/>
    <col min="1533" max="1533" width="5.42578125" style="96" customWidth="1"/>
    <col min="1534" max="1534" width="29.85546875" style="96" customWidth="1"/>
    <col min="1535" max="1535" width="37.7109375" style="96" customWidth="1"/>
    <col min="1536" max="1536" width="17.140625" style="96" customWidth="1"/>
    <col min="1537" max="1537" width="0" style="96" hidden="1" customWidth="1"/>
    <col min="1538" max="1538" width="19" style="96" customWidth="1"/>
    <col min="1539" max="1539" width="9.140625" style="96"/>
    <col min="1540" max="1540" width="11" style="96" bestFit="1" customWidth="1"/>
    <col min="1541" max="1541" width="14.42578125" style="96" bestFit="1" customWidth="1"/>
    <col min="1542" max="1787" width="9.140625" style="96"/>
    <col min="1788" max="1788" width="5.7109375" style="96" customWidth="1"/>
    <col min="1789" max="1789" width="5.42578125" style="96" customWidth="1"/>
    <col min="1790" max="1790" width="29.85546875" style="96" customWidth="1"/>
    <col min="1791" max="1791" width="37.7109375" style="96" customWidth="1"/>
    <col min="1792" max="1792" width="17.140625" style="96" customWidth="1"/>
    <col min="1793" max="1793" width="0" style="96" hidden="1" customWidth="1"/>
    <col min="1794" max="1794" width="19" style="96" customWidth="1"/>
    <col min="1795" max="1795" width="9.140625" style="96"/>
    <col min="1796" max="1796" width="11" style="96" bestFit="1" customWidth="1"/>
    <col min="1797" max="1797" width="14.42578125" style="96" bestFit="1" customWidth="1"/>
    <col min="1798" max="2043" width="9.140625" style="96"/>
    <col min="2044" max="2044" width="5.7109375" style="96" customWidth="1"/>
    <col min="2045" max="2045" width="5.42578125" style="96" customWidth="1"/>
    <col min="2046" max="2046" width="29.85546875" style="96" customWidth="1"/>
    <col min="2047" max="2047" width="37.7109375" style="96" customWidth="1"/>
    <col min="2048" max="2048" width="17.140625" style="96" customWidth="1"/>
    <col min="2049" max="2049" width="0" style="96" hidden="1" customWidth="1"/>
    <col min="2050" max="2050" width="19" style="96" customWidth="1"/>
    <col min="2051" max="2051" width="9.140625" style="96"/>
    <col min="2052" max="2052" width="11" style="96" bestFit="1" customWidth="1"/>
    <col min="2053" max="2053" width="14.42578125" style="96" bestFit="1" customWidth="1"/>
    <col min="2054" max="2299" width="9.140625" style="96"/>
    <col min="2300" max="2300" width="5.7109375" style="96" customWidth="1"/>
    <col min="2301" max="2301" width="5.42578125" style="96" customWidth="1"/>
    <col min="2302" max="2302" width="29.85546875" style="96" customWidth="1"/>
    <col min="2303" max="2303" width="37.7109375" style="96" customWidth="1"/>
    <col min="2304" max="2304" width="17.140625" style="96" customWidth="1"/>
    <col min="2305" max="2305" width="0" style="96" hidden="1" customWidth="1"/>
    <col min="2306" max="2306" width="19" style="96" customWidth="1"/>
    <col min="2307" max="2307" width="9.140625" style="96"/>
    <col min="2308" max="2308" width="11" style="96" bestFit="1" customWidth="1"/>
    <col min="2309" max="2309" width="14.42578125" style="96" bestFit="1" customWidth="1"/>
    <col min="2310" max="2555" width="9.140625" style="96"/>
    <col min="2556" max="2556" width="5.7109375" style="96" customWidth="1"/>
    <col min="2557" max="2557" width="5.42578125" style="96" customWidth="1"/>
    <col min="2558" max="2558" width="29.85546875" style="96" customWidth="1"/>
    <col min="2559" max="2559" width="37.7109375" style="96" customWidth="1"/>
    <col min="2560" max="2560" width="17.140625" style="96" customWidth="1"/>
    <col min="2561" max="2561" width="0" style="96" hidden="1" customWidth="1"/>
    <col min="2562" max="2562" width="19" style="96" customWidth="1"/>
    <col min="2563" max="2563" width="9.140625" style="96"/>
    <col min="2564" max="2564" width="11" style="96" bestFit="1" customWidth="1"/>
    <col min="2565" max="2565" width="14.42578125" style="96" bestFit="1" customWidth="1"/>
    <col min="2566" max="2811" width="9.140625" style="96"/>
    <col min="2812" max="2812" width="5.7109375" style="96" customWidth="1"/>
    <col min="2813" max="2813" width="5.42578125" style="96" customWidth="1"/>
    <col min="2814" max="2814" width="29.85546875" style="96" customWidth="1"/>
    <col min="2815" max="2815" width="37.7109375" style="96" customWidth="1"/>
    <col min="2816" max="2816" width="17.140625" style="96" customWidth="1"/>
    <col min="2817" max="2817" width="0" style="96" hidden="1" customWidth="1"/>
    <col min="2818" max="2818" width="19" style="96" customWidth="1"/>
    <col min="2819" max="2819" width="9.140625" style="96"/>
    <col min="2820" max="2820" width="11" style="96" bestFit="1" customWidth="1"/>
    <col min="2821" max="2821" width="14.42578125" style="96" bestFit="1" customWidth="1"/>
    <col min="2822" max="3067" width="9.140625" style="96"/>
    <col min="3068" max="3068" width="5.7109375" style="96" customWidth="1"/>
    <col min="3069" max="3069" width="5.42578125" style="96" customWidth="1"/>
    <col min="3070" max="3070" width="29.85546875" style="96" customWidth="1"/>
    <col min="3071" max="3071" width="37.7109375" style="96" customWidth="1"/>
    <col min="3072" max="3072" width="17.140625" style="96" customWidth="1"/>
    <col min="3073" max="3073" width="0" style="96" hidden="1" customWidth="1"/>
    <col min="3074" max="3074" width="19" style="96" customWidth="1"/>
    <col min="3075" max="3075" width="9.140625" style="96"/>
    <col min="3076" max="3076" width="11" style="96" bestFit="1" customWidth="1"/>
    <col min="3077" max="3077" width="14.42578125" style="96" bestFit="1" customWidth="1"/>
    <col min="3078" max="3323" width="9.140625" style="96"/>
    <col min="3324" max="3324" width="5.7109375" style="96" customWidth="1"/>
    <col min="3325" max="3325" width="5.42578125" style="96" customWidth="1"/>
    <col min="3326" max="3326" width="29.85546875" style="96" customWidth="1"/>
    <col min="3327" max="3327" width="37.7109375" style="96" customWidth="1"/>
    <col min="3328" max="3328" width="17.140625" style="96" customWidth="1"/>
    <col min="3329" max="3329" width="0" style="96" hidden="1" customWidth="1"/>
    <col min="3330" max="3330" width="19" style="96" customWidth="1"/>
    <col min="3331" max="3331" width="9.140625" style="96"/>
    <col min="3332" max="3332" width="11" style="96" bestFit="1" customWidth="1"/>
    <col min="3333" max="3333" width="14.42578125" style="96" bestFit="1" customWidth="1"/>
    <col min="3334" max="3579" width="9.140625" style="96"/>
    <col min="3580" max="3580" width="5.7109375" style="96" customWidth="1"/>
    <col min="3581" max="3581" width="5.42578125" style="96" customWidth="1"/>
    <col min="3582" max="3582" width="29.85546875" style="96" customWidth="1"/>
    <col min="3583" max="3583" width="37.7109375" style="96" customWidth="1"/>
    <col min="3584" max="3584" width="17.140625" style="96" customWidth="1"/>
    <col min="3585" max="3585" width="0" style="96" hidden="1" customWidth="1"/>
    <col min="3586" max="3586" width="19" style="96" customWidth="1"/>
    <col min="3587" max="3587" width="9.140625" style="96"/>
    <col min="3588" max="3588" width="11" style="96" bestFit="1" customWidth="1"/>
    <col min="3589" max="3589" width="14.42578125" style="96" bestFit="1" customWidth="1"/>
    <col min="3590" max="3835" width="9.140625" style="96"/>
    <col min="3836" max="3836" width="5.7109375" style="96" customWidth="1"/>
    <col min="3837" max="3837" width="5.42578125" style="96" customWidth="1"/>
    <col min="3838" max="3838" width="29.85546875" style="96" customWidth="1"/>
    <col min="3839" max="3839" width="37.7109375" style="96" customWidth="1"/>
    <col min="3840" max="3840" width="17.140625" style="96" customWidth="1"/>
    <col min="3841" max="3841" width="0" style="96" hidden="1" customWidth="1"/>
    <col min="3842" max="3842" width="19" style="96" customWidth="1"/>
    <col min="3843" max="3843" width="9.140625" style="96"/>
    <col min="3844" max="3844" width="11" style="96" bestFit="1" customWidth="1"/>
    <col min="3845" max="3845" width="14.42578125" style="96" bestFit="1" customWidth="1"/>
    <col min="3846" max="4091" width="9.140625" style="96"/>
    <col min="4092" max="4092" width="5.7109375" style="96" customWidth="1"/>
    <col min="4093" max="4093" width="5.42578125" style="96" customWidth="1"/>
    <col min="4094" max="4094" width="29.85546875" style="96" customWidth="1"/>
    <col min="4095" max="4095" width="37.7109375" style="96" customWidth="1"/>
    <col min="4096" max="4096" width="17.140625" style="96" customWidth="1"/>
    <col min="4097" max="4097" width="0" style="96" hidden="1" customWidth="1"/>
    <col min="4098" max="4098" width="19" style="96" customWidth="1"/>
    <col min="4099" max="4099" width="9.140625" style="96"/>
    <col min="4100" max="4100" width="11" style="96" bestFit="1" customWidth="1"/>
    <col min="4101" max="4101" width="14.42578125" style="96" bestFit="1" customWidth="1"/>
    <col min="4102" max="4347" width="9.140625" style="96"/>
    <col min="4348" max="4348" width="5.7109375" style="96" customWidth="1"/>
    <col min="4349" max="4349" width="5.42578125" style="96" customWidth="1"/>
    <col min="4350" max="4350" width="29.85546875" style="96" customWidth="1"/>
    <col min="4351" max="4351" width="37.7109375" style="96" customWidth="1"/>
    <col min="4352" max="4352" width="17.140625" style="96" customWidth="1"/>
    <col min="4353" max="4353" width="0" style="96" hidden="1" customWidth="1"/>
    <col min="4354" max="4354" width="19" style="96" customWidth="1"/>
    <col min="4355" max="4355" width="9.140625" style="96"/>
    <col min="4356" max="4356" width="11" style="96" bestFit="1" customWidth="1"/>
    <col min="4357" max="4357" width="14.42578125" style="96" bestFit="1" customWidth="1"/>
    <col min="4358" max="4603" width="9.140625" style="96"/>
    <col min="4604" max="4604" width="5.7109375" style="96" customWidth="1"/>
    <col min="4605" max="4605" width="5.42578125" style="96" customWidth="1"/>
    <col min="4606" max="4606" width="29.85546875" style="96" customWidth="1"/>
    <col min="4607" max="4607" width="37.7109375" style="96" customWidth="1"/>
    <col min="4608" max="4608" width="17.140625" style="96" customWidth="1"/>
    <col min="4609" max="4609" width="0" style="96" hidden="1" customWidth="1"/>
    <col min="4610" max="4610" width="19" style="96" customWidth="1"/>
    <col min="4611" max="4611" width="9.140625" style="96"/>
    <col min="4612" max="4612" width="11" style="96" bestFit="1" customWidth="1"/>
    <col min="4613" max="4613" width="14.42578125" style="96" bestFit="1" customWidth="1"/>
    <col min="4614" max="4859" width="9.140625" style="96"/>
    <col min="4860" max="4860" width="5.7109375" style="96" customWidth="1"/>
    <col min="4861" max="4861" width="5.42578125" style="96" customWidth="1"/>
    <col min="4862" max="4862" width="29.85546875" style="96" customWidth="1"/>
    <col min="4863" max="4863" width="37.7109375" style="96" customWidth="1"/>
    <col min="4864" max="4864" width="17.140625" style="96" customWidth="1"/>
    <col min="4865" max="4865" width="0" style="96" hidden="1" customWidth="1"/>
    <col min="4866" max="4866" width="19" style="96" customWidth="1"/>
    <col min="4867" max="4867" width="9.140625" style="96"/>
    <col min="4868" max="4868" width="11" style="96" bestFit="1" customWidth="1"/>
    <col min="4869" max="4869" width="14.42578125" style="96" bestFit="1" customWidth="1"/>
    <col min="4870" max="5115" width="9.140625" style="96"/>
    <col min="5116" max="5116" width="5.7109375" style="96" customWidth="1"/>
    <col min="5117" max="5117" width="5.42578125" style="96" customWidth="1"/>
    <col min="5118" max="5118" width="29.85546875" style="96" customWidth="1"/>
    <col min="5119" max="5119" width="37.7109375" style="96" customWidth="1"/>
    <col min="5120" max="5120" width="17.140625" style="96" customWidth="1"/>
    <col min="5121" max="5121" width="0" style="96" hidden="1" customWidth="1"/>
    <col min="5122" max="5122" width="19" style="96" customWidth="1"/>
    <col min="5123" max="5123" width="9.140625" style="96"/>
    <col min="5124" max="5124" width="11" style="96" bestFit="1" customWidth="1"/>
    <col min="5125" max="5125" width="14.42578125" style="96" bestFit="1" customWidth="1"/>
    <col min="5126" max="5371" width="9.140625" style="96"/>
    <col min="5372" max="5372" width="5.7109375" style="96" customWidth="1"/>
    <col min="5373" max="5373" width="5.42578125" style="96" customWidth="1"/>
    <col min="5374" max="5374" width="29.85546875" style="96" customWidth="1"/>
    <col min="5375" max="5375" width="37.7109375" style="96" customWidth="1"/>
    <col min="5376" max="5376" width="17.140625" style="96" customWidth="1"/>
    <col min="5377" max="5377" width="0" style="96" hidden="1" customWidth="1"/>
    <col min="5378" max="5378" width="19" style="96" customWidth="1"/>
    <col min="5379" max="5379" width="9.140625" style="96"/>
    <col min="5380" max="5380" width="11" style="96" bestFit="1" customWidth="1"/>
    <col min="5381" max="5381" width="14.42578125" style="96" bestFit="1" customWidth="1"/>
    <col min="5382" max="5627" width="9.140625" style="96"/>
    <col min="5628" max="5628" width="5.7109375" style="96" customWidth="1"/>
    <col min="5629" max="5629" width="5.42578125" style="96" customWidth="1"/>
    <col min="5630" max="5630" width="29.85546875" style="96" customWidth="1"/>
    <col min="5631" max="5631" width="37.7109375" style="96" customWidth="1"/>
    <col min="5632" max="5632" width="17.140625" style="96" customWidth="1"/>
    <col min="5633" max="5633" width="0" style="96" hidden="1" customWidth="1"/>
    <col min="5634" max="5634" width="19" style="96" customWidth="1"/>
    <col min="5635" max="5635" width="9.140625" style="96"/>
    <col min="5636" max="5636" width="11" style="96" bestFit="1" customWidth="1"/>
    <col min="5637" max="5637" width="14.42578125" style="96" bestFit="1" customWidth="1"/>
    <col min="5638" max="5883" width="9.140625" style="96"/>
    <col min="5884" max="5884" width="5.7109375" style="96" customWidth="1"/>
    <col min="5885" max="5885" width="5.42578125" style="96" customWidth="1"/>
    <col min="5886" max="5886" width="29.85546875" style="96" customWidth="1"/>
    <col min="5887" max="5887" width="37.7109375" style="96" customWidth="1"/>
    <col min="5888" max="5888" width="17.140625" style="96" customWidth="1"/>
    <col min="5889" max="5889" width="0" style="96" hidden="1" customWidth="1"/>
    <col min="5890" max="5890" width="19" style="96" customWidth="1"/>
    <col min="5891" max="5891" width="9.140625" style="96"/>
    <col min="5892" max="5892" width="11" style="96" bestFit="1" customWidth="1"/>
    <col min="5893" max="5893" width="14.42578125" style="96" bestFit="1" customWidth="1"/>
    <col min="5894" max="6139" width="9.140625" style="96"/>
    <col min="6140" max="6140" width="5.7109375" style="96" customWidth="1"/>
    <col min="6141" max="6141" width="5.42578125" style="96" customWidth="1"/>
    <col min="6142" max="6142" width="29.85546875" style="96" customWidth="1"/>
    <col min="6143" max="6143" width="37.7109375" style="96" customWidth="1"/>
    <col min="6144" max="6144" width="17.140625" style="96" customWidth="1"/>
    <col min="6145" max="6145" width="0" style="96" hidden="1" customWidth="1"/>
    <col min="6146" max="6146" width="19" style="96" customWidth="1"/>
    <col min="6147" max="6147" width="9.140625" style="96"/>
    <col min="6148" max="6148" width="11" style="96" bestFit="1" customWidth="1"/>
    <col min="6149" max="6149" width="14.42578125" style="96" bestFit="1" customWidth="1"/>
    <col min="6150" max="6395" width="9.140625" style="96"/>
    <col min="6396" max="6396" width="5.7109375" style="96" customWidth="1"/>
    <col min="6397" max="6397" width="5.42578125" style="96" customWidth="1"/>
    <col min="6398" max="6398" width="29.85546875" style="96" customWidth="1"/>
    <col min="6399" max="6399" width="37.7109375" style="96" customWidth="1"/>
    <col min="6400" max="6400" width="17.140625" style="96" customWidth="1"/>
    <col min="6401" max="6401" width="0" style="96" hidden="1" customWidth="1"/>
    <col min="6402" max="6402" width="19" style="96" customWidth="1"/>
    <col min="6403" max="6403" width="9.140625" style="96"/>
    <col min="6404" max="6404" width="11" style="96" bestFit="1" customWidth="1"/>
    <col min="6405" max="6405" width="14.42578125" style="96" bestFit="1" customWidth="1"/>
    <col min="6406" max="6651" width="9.140625" style="96"/>
    <col min="6652" max="6652" width="5.7109375" style="96" customWidth="1"/>
    <col min="6653" max="6653" width="5.42578125" style="96" customWidth="1"/>
    <col min="6654" max="6654" width="29.85546875" style="96" customWidth="1"/>
    <col min="6655" max="6655" width="37.7109375" style="96" customWidth="1"/>
    <col min="6656" max="6656" width="17.140625" style="96" customWidth="1"/>
    <col min="6657" max="6657" width="0" style="96" hidden="1" customWidth="1"/>
    <col min="6658" max="6658" width="19" style="96" customWidth="1"/>
    <col min="6659" max="6659" width="9.140625" style="96"/>
    <col min="6660" max="6660" width="11" style="96" bestFit="1" customWidth="1"/>
    <col min="6661" max="6661" width="14.42578125" style="96" bestFit="1" customWidth="1"/>
    <col min="6662" max="6907" width="9.140625" style="96"/>
    <col min="6908" max="6908" width="5.7109375" style="96" customWidth="1"/>
    <col min="6909" max="6909" width="5.42578125" style="96" customWidth="1"/>
    <col min="6910" max="6910" width="29.85546875" style="96" customWidth="1"/>
    <col min="6911" max="6911" width="37.7109375" style="96" customWidth="1"/>
    <col min="6912" max="6912" width="17.140625" style="96" customWidth="1"/>
    <col min="6913" max="6913" width="0" style="96" hidden="1" customWidth="1"/>
    <col min="6914" max="6914" width="19" style="96" customWidth="1"/>
    <col min="6915" max="6915" width="9.140625" style="96"/>
    <col min="6916" max="6916" width="11" style="96" bestFit="1" customWidth="1"/>
    <col min="6917" max="6917" width="14.42578125" style="96" bestFit="1" customWidth="1"/>
    <col min="6918" max="7163" width="9.140625" style="96"/>
    <col min="7164" max="7164" width="5.7109375" style="96" customWidth="1"/>
    <col min="7165" max="7165" width="5.42578125" style="96" customWidth="1"/>
    <col min="7166" max="7166" width="29.85546875" style="96" customWidth="1"/>
    <col min="7167" max="7167" width="37.7109375" style="96" customWidth="1"/>
    <col min="7168" max="7168" width="17.140625" style="96" customWidth="1"/>
    <col min="7169" max="7169" width="0" style="96" hidden="1" customWidth="1"/>
    <col min="7170" max="7170" width="19" style="96" customWidth="1"/>
    <col min="7171" max="7171" width="9.140625" style="96"/>
    <col min="7172" max="7172" width="11" style="96" bestFit="1" customWidth="1"/>
    <col min="7173" max="7173" width="14.42578125" style="96" bestFit="1" customWidth="1"/>
    <col min="7174" max="7419" width="9.140625" style="96"/>
    <col min="7420" max="7420" width="5.7109375" style="96" customWidth="1"/>
    <col min="7421" max="7421" width="5.42578125" style="96" customWidth="1"/>
    <col min="7422" max="7422" width="29.85546875" style="96" customWidth="1"/>
    <col min="7423" max="7423" width="37.7109375" style="96" customWidth="1"/>
    <col min="7424" max="7424" width="17.140625" style="96" customWidth="1"/>
    <col min="7425" max="7425" width="0" style="96" hidden="1" customWidth="1"/>
    <col min="7426" max="7426" width="19" style="96" customWidth="1"/>
    <col min="7427" max="7427" width="9.140625" style="96"/>
    <col min="7428" max="7428" width="11" style="96" bestFit="1" customWidth="1"/>
    <col min="7429" max="7429" width="14.42578125" style="96" bestFit="1" customWidth="1"/>
    <col min="7430" max="7675" width="9.140625" style="96"/>
    <col min="7676" max="7676" width="5.7109375" style="96" customWidth="1"/>
    <col min="7677" max="7677" width="5.42578125" style="96" customWidth="1"/>
    <col min="7678" max="7678" width="29.85546875" style="96" customWidth="1"/>
    <col min="7679" max="7679" width="37.7109375" style="96" customWidth="1"/>
    <col min="7680" max="7680" width="17.140625" style="96" customWidth="1"/>
    <col min="7681" max="7681" width="0" style="96" hidden="1" customWidth="1"/>
    <col min="7682" max="7682" width="19" style="96" customWidth="1"/>
    <col min="7683" max="7683" width="9.140625" style="96"/>
    <col min="7684" max="7684" width="11" style="96" bestFit="1" customWidth="1"/>
    <col min="7685" max="7685" width="14.42578125" style="96" bestFit="1" customWidth="1"/>
    <col min="7686" max="7931" width="9.140625" style="96"/>
    <col min="7932" max="7932" width="5.7109375" style="96" customWidth="1"/>
    <col min="7933" max="7933" width="5.42578125" style="96" customWidth="1"/>
    <col min="7934" max="7934" width="29.85546875" style="96" customWidth="1"/>
    <col min="7935" max="7935" width="37.7109375" style="96" customWidth="1"/>
    <col min="7936" max="7936" width="17.140625" style="96" customWidth="1"/>
    <col min="7937" max="7937" width="0" style="96" hidden="1" customWidth="1"/>
    <col min="7938" max="7938" width="19" style="96" customWidth="1"/>
    <col min="7939" max="7939" width="9.140625" style="96"/>
    <col min="7940" max="7940" width="11" style="96" bestFit="1" customWidth="1"/>
    <col min="7941" max="7941" width="14.42578125" style="96" bestFit="1" customWidth="1"/>
    <col min="7942" max="8187" width="9.140625" style="96"/>
    <col min="8188" max="8188" width="5.7109375" style="96" customWidth="1"/>
    <col min="8189" max="8189" width="5.42578125" style="96" customWidth="1"/>
    <col min="8190" max="8190" width="29.85546875" style="96" customWidth="1"/>
    <col min="8191" max="8191" width="37.7109375" style="96" customWidth="1"/>
    <col min="8192" max="8192" width="17.140625" style="96" customWidth="1"/>
    <col min="8193" max="8193" width="0" style="96" hidden="1" customWidth="1"/>
    <col min="8194" max="8194" width="19" style="96" customWidth="1"/>
    <col min="8195" max="8195" width="9.140625" style="96"/>
    <col min="8196" max="8196" width="11" style="96" bestFit="1" customWidth="1"/>
    <col min="8197" max="8197" width="14.42578125" style="96" bestFit="1" customWidth="1"/>
    <col min="8198" max="8443" width="9.140625" style="96"/>
    <col min="8444" max="8444" width="5.7109375" style="96" customWidth="1"/>
    <col min="8445" max="8445" width="5.42578125" style="96" customWidth="1"/>
    <col min="8446" max="8446" width="29.85546875" style="96" customWidth="1"/>
    <col min="8447" max="8447" width="37.7109375" style="96" customWidth="1"/>
    <col min="8448" max="8448" width="17.140625" style="96" customWidth="1"/>
    <col min="8449" max="8449" width="0" style="96" hidden="1" customWidth="1"/>
    <col min="8450" max="8450" width="19" style="96" customWidth="1"/>
    <col min="8451" max="8451" width="9.140625" style="96"/>
    <col min="8452" max="8452" width="11" style="96" bestFit="1" customWidth="1"/>
    <col min="8453" max="8453" width="14.42578125" style="96" bestFit="1" customWidth="1"/>
    <col min="8454" max="8699" width="9.140625" style="96"/>
    <col min="8700" max="8700" width="5.7109375" style="96" customWidth="1"/>
    <col min="8701" max="8701" width="5.42578125" style="96" customWidth="1"/>
    <col min="8702" max="8702" width="29.85546875" style="96" customWidth="1"/>
    <col min="8703" max="8703" width="37.7109375" style="96" customWidth="1"/>
    <col min="8704" max="8704" width="17.140625" style="96" customWidth="1"/>
    <col min="8705" max="8705" width="0" style="96" hidden="1" customWidth="1"/>
    <col min="8706" max="8706" width="19" style="96" customWidth="1"/>
    <col min="8707" max="8707" width="9.140625" style="96"/>
    <col min="8708" max="8708" width="11" style="96" bestFit="1" customWidth="1"/>
    <col min="8709" max="8709" width="14.42578125" style="96" bestFit="1" customWidth="1"/>
    <col min="8710" max="8955" width="9.140625" style="96"/>
    <col min="8956" max="8956" width="5.7109375" style="96" customWidth="1"/>
    <col min="8957" max="8957" width="5.42578125" style="96" customWidth="1"/>
    <col min="8958" max="8958" width="29.85546875" style="96" customWidth="1"/>
    <col min="8959" max="8959" width="37.7109375" style="96" customWidth="1"/>
    <col min="8960" max="8960" width="17.140625" style="96" customWidth="1"/>
    <col min="8961" max="8961" width="0" style="96" hidden="1" customWidth="1"/>
    <col min="8962" max="8962" width="19" style="96" customWidth="1"/>
    <col min="8963" max="8963" width="9.140625" style="96"/>
    <col min="8964" max="8964" width="11" style="96" bestFit="1" customWidth="1"/>
    <col min="8965" max="8965" width="14.42578125" style="96" bestFit="1" customWidth="1"/>
    <col min="8966" max="9211" width="9.140625" style="96"/>
    <col min="9212" max="9212" width="5.7109375" style="96" customWidth="1"/>
    <col min="9213" max="9213" width="5.42578125" style="96" customWidth="1"/>
    <col min="9214" max="9214" width="29.85546875" style="96" customWidth="1"/>
    <col min="9215" max="9215" width="37.7109375" style="96" customWidth="1"/>
    <col min="9216" max="9216" width="17.140625" style="96" customWidth="1"/>
    <col min="9217" max="9217" width="0" style="96" hidden="1" customWidth="1"/>
    <col min="9218" max="9218" width="19" style="96" customWidth="1"/>
    <col min="9219" max="9219" width="9.140625" style="96"/>
    <col min="9220" max="9220" width="11" style="96" bestFit="1" customWidth="1"/>
    <col min="9221" max="9221" width="14.42578125" style="96" bestFit="1" customWidth="1"/>
    <col min="9222" max="9467" width="9.140625" style="96"/>
    <col min="9468" max="9468" width="5.7109375" style="96" customWidth="1"/>
    <col min="9469" max="9469" width="5.42578125" style="96" customWidth="1"/>
    <col min="9470" max="9470" width="29.85546875" style="96" customWidth="1"/>
    <col min="9471" max="9471" width="37.7109375" style="96" customWidth="1"/>
    <col min="9472" max="9472" width="17.140625" style="96" customWidth="1"/>
    <col min="9473" max="9473" width="0" style="96" hidden="1" customWidth="1"/>
    <col min="9474" max="9474" width="19" style="96" customWidth="1"/>
    <col min="9475" max="9475" width="9.140625" style="96"/>
    <col min="9476" max="9476" width="11" style="96" bestFit="1" customWidth="1"/>
    <col min="9477" max="9477" width="14.42578125" style="96" bestFit="1" customWidth="1"/>
    <col min="9478" max="9723" width="9.140625" style="96"/>
    <col min="9724" max="9724" width="5.7109375" style="96" customWidth="1"/>
    <col min="9725" max="9725" width="5.42578125" style="96" customWidth="1"/>
    <col min="9726" max="9726" width="29.85546875" style="96" customWidth="1"/>
    <col min="9727" max="9727" width="37.7109375" style="96" customWidth="1"/>
    <col min="9728" max="9728" width="17.140625" style="96" customWidth="1"/>
    <col min="9729" max="9729" width="0" style="96" hidden="1" customWidth="1"/>
    <col min="9730" max="9730" width="19" style="96" customWidth="1"/>
    <col min="9731" max="9731" width="9.140625" style="96"/>
    <col min="9732" max="9732" width="11" style="96" bestFit="1" customWidth="1"/>
    <col min="9733" max="9733" width="14.42578125" style="96" bestFit="1" customWidth="1"/>
    <col min="9734" max="9979" width="9.140625" style="96"/>
    <col min="9980" max="9980" width="5.7109375" style="96" customWidth="1"/>
    <col min="9981" max="9981" width="5.42578125" style="96" customWidth="1"/>
    <col min="9982" max="9982" width="29.85546875" style="96" customWidth="1"/>
    <col min="9983" max="9983" width="37.7109375" style="96" customWidth="1"/>
    <col min="9984" max="9984" width="17.140625" style="96" customWidth="1"/>
    <col min="9985" max="9985" width="0" style="96" hidden="1" customWidth="1"/>
    <col min="9986" max="9986" width="19" style="96" customWidth="1"/>
    <col min="9987" max="9987" width="9.140625" style="96"/>
    <col min="9988" max="9988" width="11" style="96" bestFit="1" customWidth="1"/>
    <col min="9989" max="9989" width="14.42578125" style="96" bestFit="1" customWidth="1"/>
    <col min="9990" max="10235" width="9.140625" style="96"/>
    <col min="10236" max="10236" width="5.7109375" style="96" customWidth="1"/>
    <col min="10237" max="10237" width="5.42578125" style="96" customWidth="1"/>
    <col min="10238" max="10238" width="29.85546875" style="96" customWidth="1"/>
    <col min="10239" max="10239" width="37.7109375" style="96" customWidth="1"/>
    <col min="10240" max="10240" width="17.140625" style="96" customWidth="1"/>
    <col min="10241" max="10241" width="0" style="96" hidden="1" customWidth="1"/>
    <col min="10242" max="10242" width="19" style="96" customWidth="1"/>
    <col min="10243" max="10243" width="9.140625" style="96"/>
    <col min="10244" max="10244" width="11" style="96" bestFit="1" customWidth="1"/>
    <col min="10245" max="10245" width="14.42578125" style="96" bestFit="1" customWidth="1"/>
    <col min="10246" max="10491" width="9.140625" style="96"/>
    <col min="10492" max="10492" width="5.7109375" style="96" customWidth="1"/>
    <col min="10493" max="10493" width="5.42578125" style="96" customWidth="1"/>
    <col min="10494" max="10494" width="29.85546875" style="96" customWidth="1"/>
    <col min="10495" max="10495" width="37.7109375" style="96" customWidth="1"/>
    <col min="10496" max="10496" width="17.140625" style="96" customWidth="1"/>
    <col min="10497" max="10497" width="0" style="96" hidden="1" customWidth="1"/>
    <col min="10498" max="10498" width="19" style="96" customWidth="1"/>
    <col min="10499" max="10499" width="9.140625" style="96"/>
    <col min="10500" max="10500" width="11" style="96" bestFit="1" customWidth="1"/>
    <col min="10501" max="10501" width="14.42578125" style="96" bestFit="1" customWidth="1"/>
    <col min="10502" max="10747" width="9.140625" style="96"/>
    <col min="10748" max="10748" width="5.7109375" style="96" customWidth="1"/>
    <col min="10749" max="10749" width="5.42578125" style="96" customWidth="1"/>
    <col min="10750" max="10750" width="29.85546875" style="96" customWidth="1"/>
    <col min="10751" max="10751" width="37.7109375" style="96" customWidth="1"/>
    <col min="10752" max="10752" width="17.140625" style="96" customWidth="1"/>
    <col min="10753" max="10753" width="0" style="96" hidden="1" customWidth="1"/>
    <col min="10754" max="10754" width="19" style="96" customWidth="1"/>
    <col min="10755" max="10755" width="9.140625" style="96"/>
    <col min="10756" max="10756" width="11" style="96" bestFit="1" customWidth="1"/>
    <col min="10757" max="10757" width="14.42578125" style="96" bestFit="1" customWidth="1"/>
    <col min="10758" max="11003" width="9.140625" style="96"/>
    <col min="11004" max="11004" width="5.7109375" style="96" customWidth="1"/>
    <col min="11005" max="11005" width="5.42578125" style="96" customWidth="1"/>
    <col min="11006" max="11006" width="29.85546875" style="96" customWidth="1"/>
    <col min="11007" max="11007" width="37.7109375" style="96" customWidth="1"/>
    <col min="11008" max="11008" width="17.140625" style="96" customWidth="1"/>
    <col min="11009" max="11009" width="0" style="96" hidden="1" customWidth="1"/>
    <col min="11010" max="11010" width="19" style="96" customWidth="1"/>
    <col min="11011" max="11011" width="9.140625" style="96"/>
    <col min="11012" max="11012" width="11" style="96" bestFit="1" customWidth="1"/>
    <col min="11013" max="11013" width="14.42578125" style="96" bestFit="1" customWidth="1"/>
    <col min="11014" max="11259" width="9.140625" style="96"/>
    <col min="11260" max="11260" width="5.7109375" style="96" customWidth="1"/>
    <col min="11261" max="11261" width="5.42578125" style="96" customWidth="1"/>
    <col min="11262" max="11262" width="29.85546875" style="96" customWidth="1"/>
    <col min="11263" max="11263" width="37.7109375" style="96" customWidth="1"/>
    <col min="11264" max="11264" width="17.140625" style="96" customWidth="1"/>
    <col min="11265" max="11265" width="0" style="96" hidden="1" customWidth="1"/>
    <col min="11266" max="11266" width="19" style="96" customWidth="1"/>
    <col min="11267" max="11267" width="9.140625" style="96"/>
    <col min="11268" max="11268" width="11" style="96" bestFit="1" customWidth="1"/>
    <col min="11269" max="11269" width="14.42578125" style="96" bestFit="1" customWidth="1"/>
    <col min="11270" max="11515" width="9.140625" style="96"/>
    <col min="11516" max="11516" width="5.7109375" style="96" customWidth="1"/>
    <col min="11517" max="11517" width="5.42578125" style="96" customWidth="1"/>
    <col min="11518" max="11518" width="29.85546875" style="96" customWidth="1"/>
    <col min="11519" max="11519" width="37.7109375" style="96" customWidth="1"/>
    <col min="11520" max="11520" width="17.140625" style="96" customWidth="1"/>
    <col min="11521" max="11521" width="0" style="96" hidden="1" customWidth="1"/>
    <col min="11522" max="11522" width="19" style="96" customWidth="1"/>
    <col min="11523" max="11523" width="9.140625" style="96"/>
    <col min="11524" max="11524" width="11" style="96" bestFit="1" customWidth="1"/>
    <col min="11525" max="11525" width="14.42578125" style="96" bestFit="1" customWidth="1"/>
    <col min="11526" max="11771" width="9.140625" style="96"/>
    <col min="11772" max="11772" width="5.7109375" style="96" customWidth="1"/>
    <col min="11773" max="11773" width="5.42578125" style="96" customWidth="1"/>
    <col min="11774" max="11774" width="29.85546875" style="96" customWidth="1"/>
    <col min="11775" max="11775" width="37.7109375" style="96" customWidth="1"/>
    <col min="11776" max="11776" width="17.140625" style="96" customWidth="1"/>
    <col min="11777" max="11777" width="0" style="96" hidden="1" customWidth="1"/>
    <col min="11778" max="11778" width="19" style="96" customWidth="1"/>
    <col min="11779" max="11779" width="9.140625" style="96"/>
    <col min="11780" max="11780" width="11" style="96" bestFit="1" customWidth="1"/>
    <col min="11781" max="11781" width="14.42578125" style="96" bestFit="1" customWidth="1"/>
    <col min="11782" max="12027" width="9.140625" style="96"/>
    <col min="12028" max="12028" width="5.7109375" style="96" customWidth="1"/>
    <col min="12029" max="12029" width="5.42578125" style="96" customWidth="1"/>
    <col min="12030" max="12030" width="29.85546875" style="96" customWidth="1"/>
    <col min="12031" max="12031" width="37.7109375" style="96" customWidth="1"/>
    <col min="12032" max="12032" width="17.140625" style="96" customWidth="1"/>
    <col min="12033" max="12033" width="0" style="96" hidden="1" customWidth="1"/>
    <col min="12034" max="12034" width="19" style="96" customWidth="1"/>
    <col min="12035" max="12035" width="9.140625" style="96"/>
    <col min="12036" max="12036" width="11" style="96" bestFit="1" customWidth="1"/>
    <col min="12037" max="12037" width="14.42578125" style="96" bestFit="1" customWidth="1"/>
    <col min="12038" max="12283" width="9.140625" style="96"/>
    <col min="12284" max="12284" width="5.7109375" style="96" customWidth="1"/>
    <col min="12285" max="12285" width="5.42578125" style="96" customWidth="1"/>
    <col min="12286" max="12286" width="29.85546875" style="96" customWidth="1"/>
    <col min="12287" max="12287" width="37.7109375" style="96" customWidth="1"/>
    <col min="12288" max="12288" width="17.140625" style="96" customWidth="1"/>
    <col min="12289" max="12289" width="0" style="96" hidden="1" customWidth="1"/>
    <col min="12290" max="12290" width="19" style="96" customWidth="1"/>
    <col min="12291" max="12291" width="9.140625" style="96"/>
    <col min="12292" max="12292" width="11" style="96" bestFit="1" customWidth="1"/>
    <col min="12293" max="12293" width="14.42578125" style="96" bestFit="1" customWidth="1"/>
    <col min="12294" max="12539" width="9.140625" style="96"/>
    <col min="12540" max="12540" width="5.7109375" style="96" customWidth="1"/>
    <col min="12541" max="12541" width="5.42578125" style="96" customWidth="1"/>
    <col min="12542" max="12542" width="29.85546875" style="96" customWidth="1"/>
    <col min="12543" max="12543" width="37.7109375" style="96" customWidth="1"/>
    <col min="12544" max="12544" width="17.140625" style="96" customWidth="1"/>
    <col min="12545" max="12545" width="0" style="96" hidden="1" customWidth="1"/>
    <col min="12546" max="12546" width="19" style="96" customWidth="1"/>
    <col min="12547" max="12547" width="9.140625" style="96"/>
    <col min="12548" max="12548" width="11" style="96" bestFit="1" customWidth="1"/>
    <col min="12549" max="12549" width="14.42578125" style="96" bestFit="1" customWidth="1"/>
    <col min="12550" max="12795" width="9.140625" style="96"/>
    <col min="12796" max="12796" width="5.7109375" style="96" customWidth="1"/>
    <col min="12797" max="12797" width="5.42578125" style="96" customWidth="1"/>
    <col min="12798" max="12798" width="29.85546875" style="96" customWidth="1"/>
    <col min="12799" max="12799" width="37.7109375" style="96" customWidth="1"/>
    <col min="12800" max="12800" width="17.140625" style="96" customWidth="1"/>
    <col min="12801" max="12801" width="0" style="96" hidden="1" customWidth="1"/>
    <col min="12802" max="12802" width="19" style="96" customWidth="1"/>
    <col min="12803" max="12803" width="9.140625" style="96"/>
    <col min="12804" max="12804" width="11" style="96" bestFit="1" customWidth="1"/>
    <col min="12805" max="12805" width="14.42578125" style="96" bestFit="1" customWidth="1"/>
    <col min="12806" max="13051" width="9.140625" style="96"/>
    <col min="13052" max="13052" width="5.7109375" style="96" customWidth="1"/>
    <col min="13053" max="13053" width="5.42578125" style="96" customWidth="1"/>
    <col min="13054" max="13054" width="29.85546875" style="96" customWidth="1"/>
    <col min="13055" max="13055" width="37.7109375" style="96" customWidth="1"/>
    <col min="13056" max="13056" width="17.140625" style="96" customWidth="1"/>
    <col min="13057" max="13057" width="0" style="96" hidden="1" customWidth="1"/>
    <col min="13058" max="13058" width="19" style="96" customWidth="1"/>
    <col min="13059" max="13059" width="9.140625" style="96"/>
    <col min="13060" max="13060" width="11" style="96" bestFit="1" customWidth="1"/>
    <col min="13061" max="13061" width="14.42578125" style="96" bestFit="1" customWidth="1"/>
    <col min="13062" max="13307" width="9.140625" style="96"/>
    <col min="13308" max="13308" width="5.7109375" style="96" customWidth="1"/>
    <col min="13309" max="13309" width="5.42578125" style="96" customWidth="1"/>
    <col min="13310" max="13310" width="29.85546875" style="96" customWidth="1"/>
    <col min="13311" max="13311" width="37.7109375" style="96" customWidth="1"/>
    <col min="13312" max="13312" width="17.140625" style="96" customWidth="1"/>
    <col min="13313" max="13313" width="0" style="96" hidden="1" customWidth="1"/>
    <col min="13314" max="13314" width="19" style="96" customWidth="1"/>
    <col min="13315" max="13315" width="9.140625" style="96"/>
    <col min="13316" max="13316" width="11" style="96" bestFit="1" customWidth="1"/>
    <col min="13317" max="13317" width="14.42578125" style="96" bestFit="1" customWidth="1"/>
    <col min="13318" max="13563" width="9.140625" style="96"/>
    <col min="13564" max="13564" width="5.7109375" style="96" customWidth="1"/>
    <col min="13565" max="13565" width="5.42578125" style="96" customWidth="1"/>
    <col min="13566" max="13566" width="29.85546875" style="96" customWidth="1"/>
    <col min="13567" max="13567" width="37.7109375" style="96" customWidth="1"/>
    <col min="13568" max="13568" width="17.140625" style="96" customWidth="1"/>
    <col min="13569" max="13569" width="0" style="96" hidden="1" customWidth="1"/>
    <col min="13570" max="13570" width="19" style="96" customWidth="1"/>
    <col min="13571" max="13571" width="9.140625" style="96"/>
    <col min="13572" max="13572" width="11" style="96" bestFit="1" customWidth="1"/>
    <col min="13573" max="13573" width="14.42578125" style="96" bestFit="1" customWidth="1"/>
    <col min="13574" max="13819" width="9.140625" style="96"/>
    <col min="13820" max="13820" width="5.7109375" style="96" customWidth="1"/>
    <col min="13821" max="13821" width="5.42578125" style="96" customWidth="1"/>
    <col min="13822" max="13822" width="29.85546875" style="96" customWidth="1"/>
    <col min="13823" max="13823" width="37.7109375" style="96" customWidth="1"/>
    <col min="13824" max="13824" width="17.140625" style="96" customWidth="1"/>
    <col min="13825" max="13825" width="0" style="96" hidden="1" customWidth="1"/>
    <col min="13826" max="13826" width="19" style="96" customWidth="1"/>
    <col min="13827" max="13827" width="9.140625" style="96"/>
    <col min="13828" max="13828" width="11" style="96" bestFit="1" customWidth="1"/>
    <col min="13829" max="13829" width="14.42578125" style="96" bestFit="1" customWidth="1"/>
    <col min="13830" max="14075" width="9.140625" style="96"/>
    <col min="14076" max="14076" width="5.7109375" style="96" customWidth="1"/>
    <col min="14077" max="14077" width="5.42578125" style="96" customWidth="1"/>
    <col min="14078" max="14078" width="29.85546875" style="96" customWidth="1"/>
    <col min="14079" max="14079" width="37.7109375" style="96" customWidth="1"/>
    <col min="14080" max="14080" width="17.140625" style="96" customWidth="1"/>
    <col min="14081" max="14081" width="0" style="96" hidden="1" customWidth="1"/>
    <col min="14082" max="14082" width="19" style="96" customWidth="1"/>
    <col min="14083" max="14083" width="9.140625" style="96"/>
    <col min="14084" max="14084" width="11" style="96" bestFit="1" customWidth="1"/>
    <col min="14085" max="14085" width="14.42578125" style="96" bestFit="1" customWidth="1"/>
    <col min="14086" max="14331" width="9.140625" style="96"/>
    <col min="14332" max="14332" width="5.7109375" style="96" customWidth="1"/>
    <col min="14333" max="14333" width="5.42578125" style="96" customWidth="1"/>
    <col min="14334" max="14334" width="29.85546875" style="96" customWidth="1"/>
    <col min="14335" max="14335" width="37.7109375" style="96" customWidth="1"/>
    <col min="14336" max="14336" width="17.140625" style="96" customWidth="1"/>
    <col min="14337" max="14337" width="0" style="96" hidden="1" customWidth="1"/>
    <col min="14338" max="14338" width="19" style="96" customWidth="1"/>
    <col min="14339" max="14339" width="9.140625" style="96"/>
    <col min="14340" max="14340" width="11" style="96" bestFit="1" customWidth="1"/>
    <col min="14341" max="14341" width="14.42578125" style="96" bestFit="1" customWidth="1"/>
    <col min="14342" max="14587" width="9.140625" style="96"/>
    <col min="14588" max="14588" width="5.7109375" style="96" customWidth="1"/>
    <col min="14589" max="14589" width="5.42578125" style="96" customWidth="1"/>
    <col min="14590" max="14590" width="29.85546875" style="96" customWidth="1"/>
    <col min="14591" max="14591" width="37.7109375" style="96" customWidth="1"/>
    <col min="14592" max="14592" width="17.140625" style="96" customWidth="1"/>
    <col min="14593" max="14593" width="0" style="96" hidden="1" customWidth="1"/>
    <col min="14594" max="14594" width="19" style="96" customWidth="1"/>
    <col min="14595" max="14595" width="9.140625" style="96"/>
    <col min="14596" max="14596" width="11" style="96" bestFit="1" customWidth="1"/>
    <col min="14597" max="14597" width="14.42578125" style="96" bestFit="1" customWidth="1"/>
    <col min="14598" max="14843" width="9.140625" style="96"/>
    <col min="14844" max="14844" width="5.7109375" style="96" customWidth="1"/>
    <col min="14845" max="14845" width="5.42578125" style="96" customWidth="1"/>
    <col min="14846" max="14846" width="29.85546875" style="96" customWidth="1"/>
    <col min="14847" max="14847" width="37.7109375" style="96" customWidth="1"/>
    <col min="14848" max="14848" width="17.140625" style="96" customWidth="1"/>
    <col min="14849" max="14849" width="0" style="96" hidden="1" customWidth="1"/>
    <col min="14850" max="14850" width="19" style="96" customWidth="1"/>
    <col min="14851" max="14851" width="9.140625" style="96"/>
    <col min="14852" max="14852" width="11" style="96" bestFit="1" customWidth="1"/>
    <col min="14853" max="14853" width="14.42578125" style="96" bestFit="1" customWidth="1"/>
    <col min="14854" max="15099" width="9.140625" style="96"/>
    <col min="15100" max="15100" width="5.7109375" style="96" customWidth="1"/>
    <col min="15101" max="15101" width="5.42578125" style="96" customWidth="1"/>
    <col min="15102" max="15102" width="29.85546875" style="96" customWidth="1"/>
    <col min="15103" max="15103" width="37.7109375" style="96" customWidth="1"/>
    <col min="15104" max="15104" width="17.140625" style="96" customWidth="1"/>
    <col min="15105" max="15105" width="0" style="96" hidden="1" customWidth="1"/>
    <col min="15106" max="15106" width="19" style="96" customWidth="1"/>
    <col min="15107" max="15107" width="9.140625" style="96"/>
    <col min="15108" max="15108" width="11" style="96" bestFit="1" customWidth="1"/>
    <col min="15109" max="15109" width="14.42578125" style="96" bestFit="1" customWidth="1"/>
    <col min="15110" max="15355" width="9.140625" style="96"/>
    <col min="15356" max="15356" width="5.7109375" style="96" customWidth="1"/>
    <col min="15357" max="15357" width="5.42578125" style="96" customWidth="1"/>
    <col min="15358" max="15358" width="29.85546875" style="96" customWidth="1"/>
    <col min="15359" max="15359" width="37.7109375" style="96" customWidth="1"/>
    <col min="15360" max="15360" width="17.140625" style="96" customWidth="1"/>
    <col min="15361" max="15361" width="0" style="96" hidden="1" customWidth="1"/>
    <col min="15362" max="15362" width="19" style="96" customWidth="1"/>
    <col min="15363" max="15363" width="9.140625" style="96"/>
    <col min="15364" max="15364" width="11" style="96" bestFit="1" customWidth="1"/>
    <col min="15365" max="15365" width="14.42578125" style="96" bestFit="1" customWidth="1"/>
    <col min="15366" max="15611" width="9.140625" style="96"/>
    <col min="15612" max="15612" width="5.7109375" style="96" customWidth="1"/>
    <col min="15613" max="15613" width="5.42578125" style="96" customWidth="1"/>
    <col min="15614" max="15614" width="29.85546875" style="96" customWidth="1"/>
    <col min="15615" max="15615" width="37.7109375" style="96" customWidth="1"/>
    <col min="15616" max="15616" width="17.140625" style="96" customWidth="1"/>
    <col min="15617" max="15617" width="0" style="96" hidden="1" customWidth="1"/>
    <col min="15618" max="15618" width="19" style="96" customWidth="1"/>
    <col min="15619" max="15619" width="9.140625" style="96"/>
    <col min="15620" max="15620" width="11" style="96" bestFit="1" customWidth="1"/>
    <col min="15621" max="15621" width="14.42578125" style="96" bestFit="1" customWidth="1"/>
    <col min="15622" max="15867" width="9.140625" style="96"/>
    <col min="15868" max="15868" width="5.7109375" style="96" customWidth="1"/>
    <col min="15869" max="15869" width="5.42578125" style="96" customWidth="1"/>
    <col min="15870" max="15870" width="29.85546875" style="96" customWidth="1"/>
    <col min="15871" max="15871" width="37.7109375" style="96" customWidth="1"/>
    <col min="15872" max="15872" width="17.140625" style="96" customWidth="1"/>
    <col min="15873" max="15873" width="0" style="96" hidden="1" customWidth="1"/>
    <col min="15874" max="15874" width="19" style="96" customWidth="1"/>
    <col min="15875" max="15875" width="9.140625" style="96"/>
    <col min="15876" max="15876" width="11" style="96" bestFit="1" customWidth="1"/>
    <col min="15877" max="15877" width="14.42578125" style="96" bestFit="1" customWidth="1"/>
    <col min="15878" max="16123" width="9.140625" style="96"/>
    <col min="16124" max="16124" width="5.7109375" style="96" customWidth="1"/>
    <col min="16125" max="16125" width="5.42578125" style="96" customWidth="1"/>
    <col min="16126" max="16126" width="29.85546875" style="96" customWidth="1"/>
    <col min="16127" max="16127" width="37.7109375" style="96" customWidth="1"/>
    <col min="16128" max="16128" width="17.140625" style="96" customWidth="1"/>
    <col min="16129" max="16129" width="0" style="96" hidden="1" customWidth="1"/>
    <col min="16130" max="16130" width="19" style="96" customWidth="1"/>
    <col min="16131" max="16131" width="9.140625" style="96"/>
    <col min="16132" max="16132" width="11" style="96" bestFit="1" customWidth="1"/>
    <col min="16133" max="16133" width="14.42578125" style="96" bestFit="1" customWidth="1"/>
    <col min="16134" max="16383" width="9.140625" style="96"/>
    <col min="16384" max="16384" width="9.140625" style="96" customWidth="1"/>
  </cols>
  <sheetData>
    <row r="1" spans="1:18" ht="20.25" x14ac:dyDescent="0.25">
      <c r="A1" s="94" t="s">
        <v>0</v>
      </c>
      <c r="B1" s="95"/>
      <c r="G1" s="174" t="s">
        <v>87</v>
      </c>
      <c r="H1" s="97" t="s">
        <v>2</v>
      </c>
      <c r="I1" s="98" t="str">
        <f>IF(B2="2017", "12", IF(B2="с 01.02.2017","11",IF(B2="с 01.03.2017","10",IF(B2="с 01.04.2017","9",IF(B2="с 01.05.2017","8",IF(B2="с 01.06.2017","7",IF(B2="с 01.07.2017","6",IF(B2="с 01.08.2017","5",IF(B2="с 01.09.2017","4",IF(B2="с 01.10.2017","3",IF(B2="с 01.11.2017","2",IF(B2="с 01.12.2017","1","ПРОВЕРЬ правильность написания периода"))))))))))))</f>
        <v>12</v>
      </c>
    </row>
    <row r="2" spans="1:18" ht="20.25" x14ac:dyDescent="0.25">
      <c r="A2" s="100" t="s">
        <v>3</v>
      </c>
      <c r="B2" s="101" t="s">
        <v>4</v>
      </c>
      <c r="C2" s="102" t="str">
        <f>IF(B2="2017","год", "года")</f>
        <v>год</v>
      </c>
      <c r="G2" s="174" t="s">
        <v>164</v>
      </c>
    </row>
    <row r="3" spans="1:18" ht="33.75" customHeight="1" thickBot="1" x14ac:dyDescent="0.3">
      <c r="B3" s="299" t="s">
        <v>163</v>
      </c>
      <c r="C3" s="299"/>
      <c r="D3" s="299"/>
      <c r="E3" s="299"/>
      <c r="F3" s="299"/>
      <c r="G3" s="299"/>
    </row>
    <row r="4" spans="1:18" ht="24.75" customHeight="1" thickBot="1" x14ac:dyDescent="0.3">
      <c r="B4" s="214" t="s">
        <v>9</v>
      </c>
      <c r="C4" s="300" t="str">
        <f>[1]Расчет!D8</f>
        <v>ул.Дуси Ковальчук, д. 250</v>
      </c>
      <c r="D4" s="301"/>
      <c r="E4" s="302"/>
      <c r="F4" s="302"/>
      <c r="G4" s="303"/>
    </row>
    <row r="5" spans="1:18" ht="24.75" customHeight="1" x14ac:dyDescent="0.25">
      <c r="B5" s="213" t="s">
        <v>10</v>
      </c>
      <c r="C5" s="304" t="s">
        <v>11</v>
      </c>
      <c r="D5" s="305"/>
      <c r="E5" s="306"/>
      <c r="F5" s="306"/>
      <c r="G5" s="307"/>
    </row>
    <row r="6" spans="1:18" ht="24.75" customHeight="1" x14ac:dyDescent="0.25">
      <c r="B6" s="189" t="s">
        <v>12</v>
      </c>
      <c r="C6" s="308">
        <f>[1]Расчет!E10</f>
        <v>18</v>
      </c>
      <c r="D6" s="309"/>
      <c r="E6" s="310"/>
      <c r="F6" s="310"/>
      <c r="G6" s="311"/>
    </row>
    <row r="7" spans="1:18" ht="24.75" customHeight="1" x14ac:dyDescent="0.25">
      <c r="B7" s="189" t="s">
        <v>13</v>
      </c>
      <c r="C7" s="312" t="s">
        <v>161</v>
      </c>
      <c r="D7" s="313"/>
      <c r="E7" s="310"/>
      <c r="F7" s="310"/>
      <c r="G7" s="311"/>
      <c r="R7" s="104"/>
    </row>
    <row r="8" spans="1:18" ht="25.5" customHeight="1" x14ac:dyDescent="0.25">
      <c r="B8" s="190" t="s">
        <v>14</v>
      </c>
      <c r="C8" s="314" t="s">
        <v>88</v>
      </c>
      <c r="D8" s="315"/>
      <c r="E8" s="320">
        <f>E9+E10</f>
        <v>42498.3</v>
      </c>
      <c r="F8" s="321"/>
      <c r="G8" s="322"/>
      <c r="R8" s="104"/>
    </row>
    <row r="9" spans="1:18" ht="25.5" customHeight="1" x14ac:dyDescent="0.25">
      <c r="B9" s="191" t="s">
        <v>16</v>
      </c>
      <c r="C9" s="316"/>
      <c r="D9" s="317"/>
      <c r="E9" s="323">
        <f>34093.8-6.6</f>
        <v>34087.200000000004</v>
      </c>
      <c r="F9" s="324"/>
      <c r="G9" s="325"/>
    </row>
    <row r="10" spans="1:18" ht="25.5" customHeight="1" x14ac:dyDescent="0.25">
      <c r="B10" s="191" t="s">
        <v>17</v>
      </c>
      <c r="C10" s="316"/>
      <c r="D10" s="317"/>
      <c r="E10" s="323">
        <v>8411.1</v>
      </c>
      <c r="F10" s="324"/>
      <c r="G10" s="325"/>
    </row>
    <row r="11" spans="1:18" ht="51.75" customHeight="1" x14ac:dyDescent="0.25">
      <c r="B11" s="192" t="s">
        <v>18</v>
      </c>
      <c r="C11" s="318"/>
      <c r="D11" s="319"/>
      <c r="E11" s="166" t="s">
        <v>19</v>
      </c>
      <c r="F11" s="166" t="s">
        <v>126</v>
      </c>
      <c r="G11" s="193" t="s">
        <v>158</v>
      </c>
    </row>
    <row r="12" spans="1:18" ht="30.75" customHeight="1" x14ac:dyDescent="0.25">
      <c r="B12" s="352" t="s">
        <v>135</v>
      </c>
      <c r="C12" s="353" t="s">
        <v>22</v>
      </c>
      <c r="D12" s="354"/>
      <c r="E12" s="181"/>
      <c r="F12" s="181"/>
      <c r="G12" s="195"/>
    </row>
    <row r="13" spans="1:18" s="105" customFormat="1" ht="82.5" customHeight="1" x14ac:dyDescent="0.25">
      <c r="B13" s="348"/>
      <c r="C13" s="332" t="s">
        <v>162</v>
      </c>
      <c r="D13" s="333"/>
      <c r="E13" s="326">
        <f>F13*12</f>
        <v>3284268.6240000003</v>
      </c>
      <c r="F13" s="326">
        <f>G13*E8</f>
        <v>273689.05200000003</v>
      </c>
      <c r="G13" s="329">
        <v>6.44</v>
      </c>
      <c r="H13" s="106"/>
      <c r="I13" s="107"/>
      <c r="J13" s="106"/>
    </row>
    <row r="14" spans="1:18" s="105" customFormat="1" ht="43.5" customHeight="1" x14ac:dyDescent="0.25">
      <c r="B14" s="348"/>
      <c r="C14" s="332" t="s">
        <v>24</v>
      </c>
      <c r="D14" s="333" t="s">
        <v>24</v>
      </c>
      <c r="E14" s="327"/>
      <c r="F14" s="327"/>
      <c r="G14" s="330"/>
      <c r="H14" s="106"/>
      <c r="I14" s="107"/>
      <c r="J14" s="106"/>
    </row>
    <row r="15" spans="1:18" s="105" customFormat="1" ht="81" customHeight="1" x14ac:dyDescent="0.25">
      <c r="B15" s="348"/>
      <c r="C15" s="332" t="s">
        <v>25</v>
      </c>
      <c r="D15" s="333" t="s">
        <v>26</v>
      </c>
      <c r="E15" s="327"/>
      <c r="F15" s="327"/>
      <c r="G15" s="330"/>
      <c r="H15" s="106"/>
      <c r="I15" s="107"/>
      <c r="J15" s="106"/>
    </row>
    <row r="16" spans="1:18" s="105" customFormat="1" ht="198.75" customHeight="1" x14ac:dyDescent="0.25">
      <c r="B16" s="348"/>
      <c r="C16" s="332" t="s">
        <v>160</v>
      </c>
      <c r="D16" s="333" t="s">
        <v>28</v>
      </c>
      <c r="E16" s="328"/>
      <c r="F16" s="328"/>
      <c r="G16" s="331"/>
      <c r="H16" s="106"/>
      <c r="I16" s="107"/>
      <c r="J16" s="106"/>
    </row>
    <row r="17" spans="2:18" ht="25.5" customHeight="1" thickBot="1" x14ac:dyDescent="0.3">
      <c r="B17" s="349"/>
      <c r="C17" s="345" t="s">
        <v>125</v>
      </c>
      <c r="D17" s="346"/>
      <c r="E17" s="197">
        <f>F17*12</f>
        <v>872065.11600000015</v>
      </c>
      <c r="F17" s="197">
        <f>G17*E8</f>
        <v>72672.093000000008</v>
      </c>
      <c r="G17" s="198">
        <v>1.71</v>
      </c>
    </row>
    <row r="18" spans="2:18" ht="20.25" customHeight="1" x14ac:dyDescent="0.25">
      <c r="B18" s="347" t="s">
        <v>127</v>
      </c>
      <c r="C18" s="368" t="s">
        <v>139</v>
      </c>
      <c r="D18" s="369"/>
      <c r="E18" s="207"/>
      <c r="F18" s="207"/>
      <c r="G18" s="208"/>
      <c r="H18" s="206">
        <v>6</v>
      </c>
      <c r="I18" s="109" t="e">
        <f>IF(OR(J18=1,J18=5,J18=6),"раз в неделю","раза в неделю")</f>
        <v>#REF!</v>
      </c>
      <c r="J18" s="110" t="e">
        <f>IF(INT(#REF!*H18/(#REF!*#REF!))=0,1,INT(#REF!*H18/(#REF!*#REF!)))</f>
        <v>#REF!</v>
      </c>
      <c r="K18" s="111"/>
    </row>
    <row r="19" spans="2:18" ht="20.25" customHeight="1" x14ac:dyDescent="0.25">
      <c r="B19" s="348"/>
      <c r="C19" s="182" t="s">
        <v>100</v>
      </c>
      <c r="D19" s="146" t="s">
        <v>34</v>
      </c>
      <c r="E19" s="291">
        <f>F19*12</f>
        <v>892464.3</v>
      </c>
      <c r="F19" s="291">
        <f>G19*E8</f>
        <v>74372.025000000009</v>
      </c>
      <c r="G19" s="293">
        <v>1.75</v>
      </c>
      <c r="H19" s="206"/>
      <c r="I19" s="109"/>
      <c r="J19" s="110"/>
      <c r="K19" s="154"/>
    </row>
    <row r="20" spans="2:18" ht="20.25" customHeight="1" x14ac:dyDescent="0.25">
      <c r="B20" s="348"/>
      <c r="C20" s="122" t="s">
        <v>101</v>
      </c>
      <c r="D20" s="147" t="s">
        <v>34</v>
      </c>
      <c r="E20" s="297"/>
      <c r="F20" s="297"/>
      <c r="G20" s="298"/>
      <c r="H20" s="206">
        <v>2</v>
      </c>
      <c r="I20" s="109" t="e">
        <f>IF(OR(J20=1,J20=5,J20=6),"раз в месяц","раза в месяц")</f>
        <v>#REF!</v>
      </c>
      <c r="J20" s="110" t="e">
        <f>IF(INT(#REF!*H20/(#REF!*#REF!))=0,1,INT(#REF!*H20/(#REF!*#REF!)))</f>
        <v>#REF!</v>
      </c>
      <c r="R20" s="113"/>
    </row>
    <row r="21" spans="2:18" ht="20.25" customHeight="1" x14ac:dyDescent="0.25">
      <c r="B21" s="348"/>
      <c r="C21" s="122" t="s">
        <v>145</v>
      </c>
      <c r="D21" s="147" t="s">
        <v>38</v>
      </c>
      <c r="E21" s="297"/>
      <c r="F21" s="297"/>
      <c r="G21" s="298"/>
      <c r="H21" s="206">
        <v>1</v>
      </c>
      <c r="I21" s="109" t="e">
        <f>IF(OR(J21=1,J21=5,J21=6),"раз в год","раза в год")</f>
        <v>#REF!</v>
      </c>
      <c r="J21" s="110" t="e">
        <f>IF(INT(#REF!*H21/(#REF!*#REF!))=0,1,INT(#REF!*H21/(#REF!*#REF!)))</f>
        <v>#REF!</v>
      </c>
      <c r="R21" s="113"/>
    </row>
    <row r="22" spans="2:18" ht="53.25" customHeight="1" x14ac:dyDescent="0.25">
      <c r="B22" s="348"/>
      <c r="C22" s="122" t="s">
        <v>102</v>
      </c>
      <c r="D22" s="147" t="s">
        <v>36</v>
      </c>
      <c r="E22" s="292"/>
      <c r="F22" s="292"/>
      <c r="G22" s="294"/>
      <c r="H22" s="206">
        <v>1</v>
      </c>
      <c r="I22" s="109" t="e">
        <f>IF(OR(J22=1,J22=5,J22=6),"раз в год","раза в год")</f>
        <v>#REF!</v>
      </c>
      <c r="J22" s="110" t="e">
        <f>IF(INT(#REF!*H22/(#REF!*#REF!))=0,1,INT(#REF!*H22/(#REF!*#REF!)))</f>
        <v>#REF!</v>
      </c>
      <c r="R22" s="113"/>
    </row>
    <row r="23" spans="2:18" ht="20.25" customHeight="1" thickBot="1" x14ac:dyDescent="0.3">
      <c r="B23" s="349"/>
      <c r="C23" s="365" t="s">
        <v>99</v>
      </c>
      <c r="D23" s="365"/>
      <c r="E23" s="171">
        <f>F23*12</f>
        <v>61197.552000000003</v>
      </c>
      <c r="F23" s="171">
        <f>G23*E8</f>
        <v>5099.7960000000003</v>
      </c>
      <c r="G23" s="179">
        <v>0.12</v>
      </c>
      <c r="H23" s="206">
        <v>2</v>
      </c>
      <c r="I23" s="109" t="e">
        <f>IF(OR(J23=1,J23=5,J23=6),"раз в год","раза в год")</f>
        <v>#REF!</v>
      </c>
      <c r="J23" s="110" t="e">
        <f>IF(INT(#REF!*H23/(#REF!*#REF!))=0,1,INT(#REF!*H23/(#REF!*#REF!)))</f>
        <v>#REF!</v>
      </c>
      <c r="R23" s="113"/>
    </row>
    <row r="24" spans="2:18" ht="34.9" customHeight="1" x14ac:dyDescent="0.25">
      <c r="B24" s="370" t="s">
        <v>128</v>
      </c>
      <c r="C24" s="359" t="s">
        <v>41</v>
      </c>
      <c r="D24" s="360"/>
      <c r="E24" s="215"/>
      <c r="F24" s="215"/>
      <c r="G24" s="216"/>
      <c r="H24" s="196">
        <f>[1]Расчет!H70</f>
        <v>0</v>
      </c>
      <c r="I24" s="114">
        <f>[1]Расчет!G70</f>
        <v>0</v>
      </c>
      <c r="J24" s="115">
        <f>[1]Расчет!D71</f>
        <v>62068.965517241377</v>
      </c>
    </row>
    <row r="25" spans="2:18" ht="27.75" customHeight="1" thickBot="1" x14ac:dyDescent="0.3">
      <c r="B25" s="371"/>
      <c r="C25" s="108" t="s">
        <v>107</v>
      </c>
      <c r="D25" s="148" t="s">
        <v>85</v>
      </c>
      <c r="E25" s="366">
        <f>F25*12</f>
        <v>1060757.568</v>
      </c>
      <c r="F25" s="366">
        <f>G25*E8</f>
        <v>88396.464000000007</v>
      </c>
      <c r="G25" s="355">
        <v>2.08</v>
      </c>
      <c r="H25" s="116">
        <v>2</v>
      </c>
      <c r="I25" s="109" t="e">
        <f>IF(OR(J25=1,J25=5,J25=6),"раз в сутки","раза в сутки")</f>
        <v>#DIV/0!</v>
      </c>
      <c r="J25" s="110" t="e">
        <f>IF(INT($J$24*H25/($H$24*$I$24))=0,1,INT($J$24*H25/($H$24*$I$24)))</f>
        <v>#DIV/0!</v>
      </c>
    </row>
    <row r="26" spans="2:18" s="121" customFormat="1" ht="0.75" customHeight="1" thickBot="1" x14ac:dyDescent="0.3">
      <c r="B26" s="371"/>
      <c r="C26" s="151"/>
      <c r="D26" s="149"/>
      <c r="E26" s="367"/>
      <c r="F26" s="367"/>
      <c r="G26" s="356"/>
      <c r="H26" s="117">
        <v>3</v>
      </c>
      <c r="I26" s="118" t="e">
        <f>CONCATENATE("через ",J26,IF(OR(J26="3",J26="24"), " часа"," часов"))</f>
        <v>#DIV/0!</v>
      </c>
      <c r="J26" s="119" t="e">
        <f>IF(K26&gt;=1,"3",(IF(AND(K26&lt;1,K26&gt;=0.75),"6",IF(AND(K26&lt;0.75,K26&gt;=0.5),"8",IF(AND(K26&lt;0.5,K26&gt;=0.25),"12",IF(AND(K26&lt;0.25,K26&gt;0),"24"," "))))))</f>
        <v>#DIV/0!</v>
      </c>
      <c r="K26" s="120" t="e">
        <f>J24/(H24*I24)</f>
        <v>#DIV/0!</v>
      </c>
    </row>
    <row r="27" spans="2:18" ht="30" customHeight="1" x14ac:dyDescent="0.25">
      <c r="B27" s="371"/>
      <c r="C27" s="112" t="s">
        <v>44</v>
      </c>
      <c r="D27" s="150" t="s">
        <v>85</v>
      </c>
      <c r="E27" s="367"/>
      <c r="F27" s="367"/>
      <c r="G27" s="356"/>
      <c r="H27" s="123">
        <v>2</v>
      </c>
      <c r="I27" s="109" t="e">
        <f>IF(OR(J27=1,J27=5,J27=6),"раз в сутки","раза в сутки")</f>
        <v>#DIV/0!</v>
      </c>
      <c r="J27" s="110" t="e">
        <f t="shared" ref="J27:J36" si="0">IF(INT($J$24*H27/($H$24*$I$24))=0,1,INT($J$24*H27/($H$24*$I$24)))</f>
        <v>#DIV/0!</v>
      </c>
    </row>
    <row r="28" spans="2:18" ht="30" customHeight="1" x14ac:dyDescent="0.25">
      <c r="B28" s="371"/>
      <c r="C28" s="112" t="s">
        <v>103</v>
      </c>
      <c r="D28" s="150" t="s">
        <v>85</v>
      </c>
      <c r="E28" s="367"/>
      <c r="F28" s="367"/>
      <c r="G28" s="356"/>
      <c r="H28" s="123">
        <v>1</v>
      </c>
      <c r="I28" s="109" t="e">
        <f t="shared" ref="I28:I32" si="1">IF(OR(J28=1,J28=5,J28=6),"раз в сутки","раза в сутки")</f>
        <v>#DIV/0!</v>
      </c>
      <c r="J28" s="110" t="e">
        <f t="shared" si="0"/>
        <v>#DIV/0!</v>
      </c>
    </row>
    <row r="29" spans="2:18" ht="0.75" customHeight="1" x14ac:dyDescent="0.25">
      <c r="B29" s="371"/>
      <c r="C29" s="147"/>
      <c r="D29" s="150" t="s">
        <v>85</v>
      </c>
      <c r="E29" s="367"/>
      <c r="F29" s="367"/>
      <c r="G29" s="356"/>
      <c r="H29" s="123">
        <v>1</v>
      </c>
      <c r="I29" s="109" t="e">
        <f t="shared" si="1"/>
        <v>#DIV/0!</v>
      </c>
      <c r="J29" s="110" t="e">
        <f t="shared" si="0"/>
        <v>#DIV/0!</v>
      </c>
    </row>
    <row r="30" spans="2:18" ht="28.5" customHeight="1" x14ac:dyDescent="0.25">
      <c r="B30" s="371"/>
      <c r="C30" s="152" t="s">
        <v>104</v>
      </c>
      <c r="D30" s="150" t="s">
        <v>85</v>
      </c>
      <c r="E30" s="367"/>
      <c r="F30" s="367"/>
      <c r="G30" s="356"/>
      <c r="H30" s="123">
        <v>1</v>
      </c>
      <c r="I30" s="109" t="e">
        <f t="shared" si="1"/>
        <v>#DIV/0!</v>
      </c>
      <c r="J30" s="110" t="e">
        <f t="shared" si="0"/>
        <v>#DIV/0!</v>
      </c>
    </row>
    <row r="31" spans="2:18" ht="24" customHeight="1" x14ac:dyDescent="0.25">
      <c r="B31" s="371"/>
      <c r="C31" s="153" t="s">
        <v>108</v>
      </c>
      <c r="D31" s="148" t="s">
        <v>85</v>
      </c>
      <c r="E31" s="367"/>
      <c r="F31" s="367"/>
      <c r="G31" s="356"/>
      <c r="H31" s="116">
        <v>2</v>
      </c>
      <c r="I31" s="109" t="e">
        <f t="shared" si="1"/>
        <v>#DIV/0!</v>
      </c>
      <c r="J31" s="110" t="e">
        <f t="shared" si="0"/>
        <v>#DIV/0!</v>
      </c>
    </row>
    <row r="32" spans="2:18" ht="24" customHeight="1" x14ac:dyDescent="0.25">
      <c r="B32" s="371"/>
      <c r="C32" s="152" t="s">
        <v>105</v>
      </c>
      <c r="D32" s="150" t="s">
        <v>85</v>
      </c>
      <c r="E32" s="367"/>
      <c r="F32" s="367"/>
      <c r="G32" s="356"/>
      <c r="H32" s="123">
        <v>1</v>
      </c>
      <c r="I32" s="109" t="e">
        <f t="shared" si="1"/>
        <v>#DIV/0!</v>
      </c>
      <c r="J32" s="110" t="e">
        <f t="shared" si="0"/>
        <v>#DIV/0!</v>
      </c>
    </row>
    <row r="33" spans="2:19" ht="24" customHeight="1" x14ac:dyDescent="0.25">
      <c r="B33" s="371"/>
      <c r="C33" s="152" t="s">
        <v>124</v>
      </c>
      <c r="D33" s="150" t="s">
        <v>85</v>
      </c>
      <c r="E33" s="367"/>
      <c r="F33" s="367"/>
      <c r="G33" s="356"/>
      <c r="H33" s="123">
        <v>1</v>
      </c>
      <c r="I33" s="109" t="e">
        <f>IF(OR(J33=1,J33=5,J33=6),"раз в месяц","раза в месяц")</f>
        <v>#DIV/0!</v>
      </c>
      <c r="J33" s="110" t="e">
        <f t="shared" si="0"/>
        <v>#DIV/0!</v>
      </c>
    </row>
    <row r="34" spans="2:19" ht="27.75" customHeight="1" x14ac:dyDescent="0.25">
      <c r="B34" s="371"/>
      <c r="C34" s="112" t="s">
        <v>106</v>
      </c>
      <c r="D34" s="150" t="s">
        <v>85</v>
      </c>
      <c r="E34" s="367"/>
      <c r="F34" s="367"/>
      <c r="G34" s="356"/>
      <c r="H34" s="123">
        <v>3</v>
      </c>
      <c r="I34" s="109" t="e">
        <f>IF(OR(J34=1,J34=5,J34=6),"раз в неделю","раза в неделю")</f>
        <v>#DIV/0!</v>
      </c>
      <c r="J34" s="110" t="e">
        <f t="shared" si="0"/>
        <v>#DIV/0!</v>
      </c>
    </row>
    <row r="35" spans="2:19" ht="27.75" customHeight="1" x14ac:dyDescent="0.25">
      <c r="B35" s="371"/>
      <c r="C35" s="112" t="s">
        <v>56</v>
      </c>
      <c r="D35" s="150" t="s">
        <v>85</v>
      </c>
      <c r="E35" s="367"/>
      <c r="F35" s="367"/>
      <c r="G35" s="356"/>
      <c r="H35" s="123"/>
      <c r="I35" s="109"/>
      <c r="J35" s="110"/>
    </row>
    <row r="36" spans="2:19" ht="33.75" customHeight="1" thickBot="1" x14ac:dyDescent="0.3">
      <c r="B36" s="372"/>
      <c r="C36" s="345" t="s">
        <v>144</v>
      </c>
      <c r="D36" s="346"/>
      <c r="E36" s="197">
        <f>F36*12</f>
        <v>56097.756000000001</v>
      </c>
      <c r="F36" s="197">
        <f>G36*E8</f>
        <v>4674.8130000000001</v>
      </c>
      <c r="G36" s="198">
        <v>0.11</v>
      </c>
      <c r="H36" s="123">
        <v>1</v>
      </c>
      <c r="I36" s="109" t="e">
        <f>IF(OR(J36=1,J36=5,J36=6),"раз в сутки","раза в сутки")</f>
        <v>#DIV/0!</v>
      </c>
      <c r="J36" s="110" t="e">
        <f t="shared" si="0"/>
        <v>#DIV/0!</v>
      </c>
    </row>
    <row r="37" spans="2:19" ht="33.75" customHeight="1" thickBot="1" x14ac:dyDescent="0.3">
      <c r="B37" s="350"/>
      <c r="C37" s="141" t="s">
        <v>141</v>
      </c>
      <c r="D37" s="200"/>
      <c r="E37" s="201">
        <f>F37*12</f>
        <v>30598.776000000002</v>
      </c>
      <c r="F37" s="201">
        <f>G37*$E$8</f>
        <v>2549.8980000000001</v>
      </c>
      <c r="G37" s="202">
        <v>0.06</v>
      </c>
      <c r="H37" s="123"/>
      <c r="I37" s="109"/>
      <c r="J37" s="160"/>
    </row>
    <row r="38" spans="2:19" ht="53.25" customHeight="1" thickBot="1" x14ac:dyDescent="0.25">
      <c r="B38" s="351"/>
      <c r="C38" s="155" t="s">
        <v>159</v>
      </c>
      <c r="D38" s="156" t="s">
        <v>165</v>
      </c>
      <c r="E38" s="201">
        <f t="shared" ref="E38:E39" si="2">F38*12</f>
        <v>163193.47200000001</v>
      </c>
      <c r="F38" s="201">
        <f>G38*$E$8</f>
        <v>13599.456000000002</v>
      </c>
      <c r="G38" s="204">
        <v>0.32</v>
      </c>
      <c r="H38" s="199">
        <f>[1]Расчет!D111</f>
        <v>60</v>
      </c>
      <c r="I38" s="125" t="str">
        <f>CHOOSE(MAX(--(--(RIGHT(H38,2))={11,12,13,14}))+MAX(--(--(RIGHT(H38,1))={1,21,31;2,3,4})*{1;3})+1," часов в год)"," час в год)"," часов в год)"," часа в год)"," часов в год)")</f>
        <v xml:space="preserve"> часов в год)</v>
      </c>
    </row>
    <row r="39" spans="2:19" ht="0.75" customHeight="1" thickBot="1" x14ac:dyDescent="0.25">
      <c r="B39" s="158"/>
      <c r="C39" s="361" t="e">
        <f>IF([1]Расчет!D92=0," ",CONCATENATE(#REF!,#REF!,#REF!,H39,I39,J39,#REF!,#REF!,#REF!,K39,L39,M39,))</f>
        <v>#REF!</v>
      </c>
      <c r="D39" s="362"/>
      <c r="E39" s="201">
        <f t="shared" si="2"/>
        <v>0</v>
      </c>
      <c r="F39" s="168"/>
      <c r="G39" s="175"/>
      <c r="H39" s="124" t="s">
        <v>62</v>
      </c>
      <c r="I39" s="126">
        <f>[1]Расчет!N94</f>
        <v>0</v>
      </c>
      <c r="J39" s="125" t="str">
        <f>CHOOSE(MAX(--(--(RIGHT(I39,2))={11,12,13,14}))+MAX(--(--(RIGHT(I39,1))={1,21,31;2,3,4})*{1;3})+1," машин;"," машина;"," машин;"," машины;"," машин;")</f>
        <v xml:space="preserve"> машин;</v>
      </c>
      <c r="K39" s="127" t="s">
        <v>63</v>
      </c>
      <c r="L39" s="127">
        <f>[1]Расчет!N95</f>
        <v>0</v>
      </c>
      <c r="M39" s="125" t="str">
        <f>CHOOSE(MAX(--(--(RIGHT(L39,2))={11,12,13,14}))+MAX(--(--(RIGHT(L39,1))={1,21,31;2,3,4})*{1;3})+1," машин)"," машина)"," машин)"," машины)"," машин)")</f>
        <v xml:space="preserve"> машин)</v>
      </c>
    </row>
    <row r="40" spans="2:19" ht="64.5" customHeight="1" thickBot="1" x14ac:dyDescent="0.3">
      <c r="B40" s="159" t="s">
        <v>134</v>
      </c>
      <c r="C40" s="363" t="s">
        <v>65</v>
      </c>
      <c r="D40" s="364"/>
      <c r="E40" s="169">
        <f>F40*12</f>
        <v>15299.388000000001</v>
      </c>
      <c r="F40" s="169">
        <f>G40*$E$8</f>
        <v>1274.9490000000001</v>
      </c>
      <c r="G40" s="176">
        <v>0.03</v>
      </c>
    </row>
    <row r="41" spans="2:19" ht="47.25" hidden="1" customHeight="1" x14ac:dyDescent="0.25">
      <c r="B41" s="209" t="s">
        <v>129</v>
      </c>
      <c r="C41" s="357" t="s">
        <v>65</v>
      </c>
      <c r="D41" s="358"/>
      <c r="E41" s="169">
        <f t="shared" ref="E41:E46" si="3">F41*12</f>
        <v>0</v>
      </c>
      <c r="F41" s="169">
        <f t="shared" ref="F41:F46" si="4">G41*$E$8</f>
        <v>0</v>
      </c>
      <c r="G41" s="185"/>
    </row>
    <row r="42" spans="2:19" ht="30" customHeight="1" thickBot="1" x14ac:dyDescent="0.3">
      <c r="B42" s="203" t="s">
        <v>130</v>
      </c>
      <c r="C42" s="337" t="s">
        <v>65</v>
      </c>
      <c r="D42" s="338"/>
      <c r="E42" s="169">
        <f t="shared" si="3"/>
        <v>1958321.6640000001</v>
      </c>
      <c r="F42" s="169">
        <f t="shared" si="4"/>
        <v>163193.47200000001</v>
      </c>
      <c r="G42" s="178">
        <v>3.84</v>
      </c>
      <c r="R42" s="113"/>
      <c r="S42" s="113"/>
    </row>
    <row r="43" spans="2:19" ht="30" customHeight="1" thickBot="1" x14ac:dyDescent="0.3">
      <c r="B43" s="203" t="s">
        <v>131</v>
      </c>
      <c r="C43" s="337" t="s">
        <v>69</v>
      </c>
      <c r="D43" s="338"/>
      <c r="E43" s="169">
        <f t="shared" si="3"/>
        <v>142794.288</v>
      </c>
      <c r="F43" s="169">
        <f t="shared" si="4"/>
        <v>11899.524000000001</v>
      </c>
      <c r="G43" s="178">
        <v>0.28000000000000003</v>
      </c>
      <c r="R43" s="113"/>
    </row>
    <row r="44" spans="2:19" ht="82.5" customHeight="1" thickBot="1" x14ac:dyDescent="0.3">
      <c r="B44" s="203" t="s">
        <v>133</v>
      </c>
      <c r="C44" s="337" t="s">
        <v>69</v>
      </c>
      <c r="D44" s="338"/>
      <c r="E44" s="169">
        <f t="shared" si="3"/>
        <v>229490.82</v>
      </c>
      <c r="F44" s="169">
        <f t="shared" si="4"/>
        <v>19124.235000000001</v>
      </c>
      <c r="G44" s="178">
        <v>0.45</v>
      </c>
    </row>
    <row r="45" spans="2:19" ht="30" customHeight="1" thickBot="1" x14ac:dyDescent="0.3">
      <c r="B45" s="194" t="s">
        <v>132</v>
      </c>
      <c r="C45" s="332" t="s">
        <v>69</v>
      </c>
      <c r="D45" s="333"/>
      <c r="E45" s="169">
        <f t="shared" si="3"/>
        <v>698672.05200000014</v>
      </c>
      <c r="F45" s="169">
        <f t="shared" si="4"/>
        <v>58222.671000000009</v>
      </c>
      <c r="G45" s="184">
        <v>1.37</v>
      </c>
    </row>
    <row r="46" spans="2:19" ht="30" customHeight="1" thickBot="1" x14ac:dyDescent="0.3">
      <c r="B46" s="205" t="s">
        <v>30</v>
      </c>
      <c r="C46" s="139" t="s">
        <v>31</v>
      </c>
      <c r="D46" s="140" t="s">
        <v>155</v>
      </c>
      <c r="E46" s="169">
        <f t="shared" si="3"/>
        <v>785368.58400000003</v>
      </c>
      <c r="F46" s="169">
        <f t="shared" si="4"/>
        <v>65447.382000000005</v>
      </c>
      <c r="G46" s="179">
        <v>1.54</v>
      </c>
    </row>
    <row r="47" spans="2:19" ht="30" customHeight="1" x14ac:dyDescent="0.25">
      <c r="B47" s="157" t="s">
        <v>86</v>
      </c>
      <c r="C47" s="136"/>
      <c r="D47" s="137"/>
      <c r="E47" s="170"/>
      <c r="F47" s="170"/>
      <c r="G47" s="177"/>
    </row>
    <row r="48" spans="2:19" ht="30" customHeight="1" x14ac:dyDescent="0.25">
      <c r="B48" s="138" t="s">
        <v>109</v>
      </c>
      <c r="C48" s="134" t="s">
        <v>150</v>
      </c>
      <c r="D48" s="128" t="s">
        <v>153</v>
      </c>
      <c r="E48" s="167">
        <f>F48*12</f>
        <v>683372.66400000011</v>
      </c>
      <c r="F48" s="167">
        <f>G48*$E$8</f>
        <v>56947.722000000009</v>
      </c>
      <c r="G48" s="184">
        <v>1.34</v>
      </c>
    </row>
    <row r="49" spans="2:7" ht="27" customHeight="1" x14ac:dyDescent="0.25">
      <c r="B49" s="339" t="s">
        <v>136</v>
      </c>
      <c r="C49" s="134" t="s">
        <v>110</v>
      </c>
      <c r="D49" s="295" t="s">
        <v>157</v>
      </c>
      <c r="E49" s="291">
        <f>F49*12</f>
        <v>535478.58000000007</v>
      </c>
      <c r="F49" s="291">
        <f>G49*$E$8</f>
        <v>44623.215000000004</v>
      </c>
      <c r="G49" s="293">
        <v>1.05</v>
      </c>
    </row>
    <row r="50" spans="2:7" ht="27" customHeight="1" x14ac:dyDescent="0.25">
      <c r="B50" s="340"/>
      <c r="C50" s="134" t="s">
        <v>112</v>
      </c>
      <c r="D50" s="296"/>
      <c r="E50" s="292"/>
      <c r="F50" s="292"/>
      <c r="G50" s="294"/>
    </row>
    <row r="51" spans="2:7" ht="27" customHeight="1" x14ac:dyDescent="0.25">
      <c r="B51" s="340"/>
      <c r="C51" s="134" t="s">
        <v>146</v>
      </c>
      <c r="D51" s="128"/>
      <c r="E51" s="167">
        <f>F51*12</f>
        <v>10199.592000000001</v>
      </c>
      <c r="F51" s="167">
        <f>G51*$E$8</f>
        <v>849.96600000000012</v>
      </c>
      <c r="G51" s="184">
        <v>0.02</v>
      </c>
    </row>
    <row r="52" spans="2:7" ht="27" customHeight="1" x14ac:dyDescent="0.25">
      <c r="B52" s="340"/>
      <c r="C52" s="134" t="s">
        <v>111</v>
      </c>
      <c r="D52" s="128" t="s">
        <v>152</v>
      </c>
      <c r="E52" s="167">
        <f t="shared" ref="E52:E53" si="5">F52*12</f>
        <v>91796.328000000009</v>
      </c>
      <c r="F52" s="167">
        <f t="shared" ref="F52:F53" si="6">G52*$E$8</f>
        <v>7649.6940000000004</v>
      </c>
      <c r="G52" s="184">
        <v>0.18</v>
      </c>
    </row>
    <row r="53" spans="2:7" ht="27" customHeight="1" thickBot="1" x14ac:dyDescent="0.3">
      <c r="B53" s="341"/>
      <c r="C53" s="139" t="s">
        <v>142</v>
      </c>
      <c r="D53" s="140"/>
      <c r="E53" s="167">
        <f t="shared" si="5"/>
        <v>61197.552000000003</v>
      </c>
      <c r="F53" s="167">
        <f t="shared" si="6"/>
        <v>5099.7960000000003</v>
      </c>
      <c r="G53" s="179">
        <v>0.12</v>
      </c>
    </row>
    <row r="54" spans="2:7" ht="30" customHeight="1" x14ac:dyDescent="0.25">
      <c r="B54" s="187" t="s">
        <v>143</v>
      </c>
      <c r="C54" s="141" t="s">
        <v>149</v>
      </c>
      <c r="D54" s="143"/>
      <c r="E54" s="172">
        <f>F54*12</f>
        <v>280488.78000000003</v>
      </c>
      <c r="F54" s="172">
        <f>G54*$E$8</f>
        <v>23374.065000000002</v>
      </c>
      <c r="G54" s="188">
        <v>0.55000000000000004</v>
      </c>
    </row>
    <row r="55" spans="2:7" ht="23.25" customHeight="1" x14ac:dyDescent="0.25">
      <c r="B55" s="342" t="s">
        <v>137</v>
      </c>
      <c r="C55" s="163" t="s">
        <v>113</v>
      </c>
      <c r="D55" s="128" t="s">
        <v>151</v>
      </c>
      <c r="E55" s="291">
        <f>F55*12</f>
        <v>428382.864</v>
      </c>
      <c r="F55" s="291">
        <f>G55*$E$8</f>
        <v>35698.572</v>
      </c>
      <c r="G55" s="293">
        <v>0.84</v>
      </c>
    </row>
    <row r="56" spans="2:7" ht="23.25" customHeight="1" x14ac:dyDescent="0.25">
      <c r="B56" s="343"/>
      <c r="C56" s="163" t="s">
        <v>114</v>
      </c>
      <c r="D56" s="128"/>
      <c r="E56" s="297"/>
      <c r="F56" s="297"/>
      <c r="G56" s="298"/>
    </row>
    <row r="57" spans="2:7" ht="30" customHeight="1" x14ac:dyDescent="0.25">
      <c r="B57" s="343"/>
      <c r="C57" s="163" t="s">
        <v>115</v>
      </c>
      <c r="D57" s="128"/>
      <c r="E57" s="297"/>
      <c r="F57" s="297"/>
      <c r="G57" s="298"/>
    </row>
    <row r="58" spans="2:7" ht="30" customHeight="1" x14ac:dyDescent="0.25">
      <c r="B58" s="343"/>
      <c r="C58" s="164" t="s">
        <v>156</v>
      </c>
      <c r="D58" s="161"/>
      <c r="E58" s="292"/>
      <c r="F58" s="292"/>
      <c r="G58" s="294"/>
    </row>
    <row r="59" spans="2:7" ht="23.25" customHeight="1" thickBot="1" x14ac:dyDescent="0.3">
      <c r="B59" s="344"/>
      <c r="C59" s="142" t="s">
        <v>148</v>
      </c>
      <c r="D59" s="140"/>
      <c r="E59" s="171">
        <f>F59*12</f>
        <v>56097.756000000001</v>
      </c>
      <c r="F59" s="171">
        <f>G59*$E$8</f>
        <v>4674.8130000000001</v>
      </c>
      <c r="G59" s="179">
        <v>0.11</v>
      </c>
    </row>
    <row r="60" spans="2:7" ht="24.75" customHeight="1" x14ac:dyDescent="0.25">
      <c r="B60" s="138" t="s">
        <v>116</v>
      </c>
      <c r="C60" s="141" t="s">
        <v>117</v>
      </c>
      <c r="D60" s="143"/>
      <c r="E60" s="373">
        <f>F60*12</f>
        <v>71397.144</v>
      </c>
      <c r="F60" s="373">
        <f>G60*$E$8</f>
        <v>5949.7620000000006</v>
      </c>
      <c r="G60" s="374">
        <v>0.14000000000000001</v>
      </c>
    </row>
    <row r="61" spans="2:7" ht="24.75" customHeight="1" x14ac:dyDescent="0.25">
      <c r="B61" s="342" t="s">
        <v>138</v>
      </c>
      <c r="C61" s="135" t="s">
        <v>118</v>
      </c>
      <c r="D61" s="128"/>
      <c r="E61" s="292"/>
      <c r="F61" s="292"/>
      <c r="G61" s="294"/>
    </row>
    <row r="62" spans="2:7" ht="40.5" customHeight="1" x14ac:dyDescent="0.25">
      <c r="B62" s="343"/>
      <c r="C62" s="135" t="s">
        <v>119</v>
      </c>
      <c r="D62" s="128"/>
      <c r="E62" s="291">
        <f>F62*12</f>
        <v>20399.184000000001</v>
      </c>
      <c r="F62" s="291">
        <f>G62*$E$8</f>
        <v>1699.9320000000002</v>
      </c>
      <c r="G62" s="293">
        <v>0.04</v>
      </c>
    </row>
    <row r="63" spans="2:7" ht="30" customHeight="1" x14ac:dyDescent="0.25">
      <c r="B63" s="343"/>
      <c r="C63" s="145" t="s">
        <v>120</v>
      </c>
      <c r="D63" s="128"/>
      <c r="E63" s="292"/>
      <c r="F63" s="292"/>
      <c r="G63" s="294"/>
    </row>
    <row r="64" spans="2:7" ht="30" customHeight="1" thickBot="1" x14ac:dyDescent="0.3">
      <c r="B64" s="344"/>
      <c r="C64" s="145" t="s">
        <v>121</v>
      </c>
      <c r="D64" s="128"/>
      <c r="E64" s="167">
        <f>F64*12</f>
        <v>10199.592000000001</v>
      </c>
      <c r="F64" s="183">
        <f>G64*$E$8</f>
        <v>849.96600000000012</v>
      </c>
      <c r="G64" s="178">
        <v>0.02</v>
      </c>
    </row>
    <row r="65" spans="2:19" ht="30" customHeight="1" thickBot="1" x14ac:dyDescent="0.3">
      <c r="B65" s="186" t="s">
        <v>122</v>
      </c>
      <c r="C65" s="162" t="s">
        <v>123</v>
      </c>
      <c r="D65" s="144" t="s">
        <v>154</v>
      </c>
      <c r="E65" s="169">
        <f>F65*12</f>
        <v>132594.696</v>
      </c>
      <c r="F65" s="169">
        <f>G65*$E$8</f>
        <v>11049.558000000001</v>
      </c>
      <c r="G65" s="176">
        <v>0.26</v>
      </c>
    </row>
    <row r="66" spans="2:19" ht="37.5" customHeight="1" thickBot="1" x14ac:dyDescent="0.3">
      <c r="B66" s="186" t="s">
        <v>140</v>
      </c>
      <c r="C66" s="162" t="s">
        <v>147</v>
      </c>
      <c r="D66" s="144"/>
      <c r="E66" s="169">
        <f>F66*12</f>
        <v>96896.124000000011</v>
      </c>
      <c r="F66" s="169">
        <f>G66*$E$8</f>
        <v>8074.6770000000006</v>
      </c>
      <c r="G66" s="176">
        <v>0.19</v>
      </c>
    </row>
    <row r="67" spans="2:19" ht="57.6" customHeight="1" thickBot="1" x14ac:dyDescent="0.3">
      <c r="B67" s="334" t="s">
        <v>77</v>
      </c>
      <c r="C67" s="335"/>
      <c r="D67" s="336"/>
      <c r="E67" s="210">
        <f>SUM(E13:E66)</f>
        <v>12729090.816000002</v>
      </c>
      <c r="F67" s="211">
        <f>SUM(F13:F66)</f>
        <v>1060757.5680000002</v>
      </c>
      <c r="G67" s="212">
        <f>SUM(G13:G66)</f>
        <v>24.960000000000004</v>
      </c>
      <c r="H67" s="130"/>
      <c r="I67" s="131">
        <f>G67-H67</f>
        <v>24.960000000000004</v>
      </c>
      <c r="R67" s="113"/>
      <c r="S67" s="113"/>
    </row>
    <row r="68" spans="2:19" s="129" customFormat="1" ht="15" x14ac:dyDescent="0.25">
      <c r="B68" s="132"/>
      <c r="C68" s="132"/>
      <c r="D68" s="132"/>
      <c r="E68" s="173"/>
      <c r="F68" s="173"/>
      <c r="G68" s="180">
        <f>R67-G67</f>
        <v>-24.960000000000004</v>
      </c>
      <c r="H68" s="99"/>
      <c r="I68" s="103"/>
      <c r="J68" s="99"/>
      <c r="K68" s="96"/>
      <c r="L68" s="96"/>
      <c r="M68" s="96"/>
      <c r="R68" s="133"/>
    </row>
    <row r="69" spans="2:19" s="129" customFormat="1" ht="15" x14ac:dyDescent="0.25">
      <c r="B69" s="132"/>
      <c r="C69" s="132"/>
      <c r="D69" s="132"/>
      <c r="E69" s="173"/>
      <c r="F69" s="173"/>
      <c r="G69" s="180"/>
      <c r="H69" s="99"/>
      <c r="I69" s="103"/>
      <c r="J69" s="99"/>
      <c r="K69" s="96"/>
      <c r="L69" s="96"/>
      <c r="M69" s="96"/>
    </row>
  </sheetData>
  <mergeCells count="56">
    <mergeCell ref="E60:E61"/>
    <mergeCell ref="F60:F61"/>
    <mergeCell ref="G60:G61"/>
    <mergeCell ref="E62:E63"/>
    <mergeCell ref="F62:F63"/>
    <mergeCell ref="G62:G63"/>
    <mergeCell ref="B12:B17"/>
    <mergeCell ref="C12:D12"/>
    <mergeCell ref="E55:E58"/>
    <mergeCell ref="G25:G35"/>
    <mergeCell ref="G19:G22"/>
    <mergeCell ref="C41:D41"/>
    <mergeCell ref="C24:D24"/>
    <mergeCell ref="C39:D39"/>
    <mergeCell ref="C40:D40"/>
    <mergeCell ref="C23:D23"/>
    <mergeCell ref="E25:E35"/>
    <mergeCell ref="F25:F35"/>
    <mergeCell ref="C13:D13"/>
    <mergeCell ref="C18:D18"/>
    <mergeCell ref="B24:B36"/>
    <mergeCell ref="C17:D17"/>
    <mergeCell ref="C36:D36"/>
    <mergeCell ref="C45:D45"/>
    <mergeCell ref="E19:E22"/>
    <mergeCell ref="F19:F22"/>
    <mergeCell ref="B18:B23"/>
    <mergeCell ref="B37:B38"/>
    <mergeCell ref="B67:D67"/>
    <mergeCell ref="C42:D42"/>
    <mergeCell ref="C43:D43"/>
    <mergeCell ref="C44:D44"/>
    <mergeCell ref="B49:B53"/>
    <mergeCell ref="B55:B59"/>
    <mergeCell ref="B61:B64"/>
    <mergeCell ref="C8:D11"/>
    <mergeCell ref="E8:G8"/>
    <mergeCell ref="E9:G9"/>
    <mergeCell ref="E10:G10"/>
    <mergeCell ref="E13:E16"/>
    <mergeCell ref="G13:G16"/>
    <mergeCell ref="C14:D14"/>
    <mergeCell ref="C15:D15"/>
    <mergeCell ref="F13:F16"/>
    <mergeCell ref="C16:D16"/>
    <mergeCell ref="B3:G3"/>
    <mergeCell ref="C4:G4"/>
    <mergeCell ref="C5:G5"/>
    <mergeCell ref="C6:G6"/>
    <mergeCell ref="C7:G7"/>
    <mergeCell ref="F49:F50"/>
    <mergeCell ref="G49:G50"/>
    <mergeCell ref="D49:D50"/>
    <mergeCell ref="F55:F58"/>
    <mergeCell ref="G55:G58"/>
    <mergeCell ref="E49:E50"/>
  </mergeCells>
  <pageMargins left="0.27559055118110237" right="0.27559055118110237" top="0.39370078740157483" bottom="0.39370078740157483" header="0.15748031496062992" footer="0.51181102362204722"/>
  <pageSetup paperSize="9" scale="72" fitToHeight="3" orientation="landscape" r:id="rId1"/>
  <headerFooter alignWithMargins="0"/>
  <rowBreaks count="1" manualBreakCount="1">
    <brk id="22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2" sqref="A12"/>
    </sheetView>
  </sheetViews>
  <sheetFormatPr defaultRowHeight="15" x14ac:dyDescent="0.25"/>
  <cols>
    <col min="1" max="1" width="21" customWidth="1"/>
    <col min="3" max="3" width="9.140625" customWidth="1"/>
  </cols>
  <sheetData>
    <row r="1" spans="1:3" ht="15.75" x14ac:dyDescent="0.25">
      <c r="A1" s="92" t="s">
        <v>97</v>
      </c>
    </row>
    <row r="2" spans="1:3" x14ac:dyDescent="0.25">
      <c r="A2" s="67" t="s">
        <v>96</v>
      </c>
      <c r="B2" s="67">
        <v>30000</v>
      </c>
    </row>
    <row r="3" spans="1:3" x14ac:dyDescent="0.25">
      <c r="A3" s="67" t="s">
        <v>90</v>
      </c>
      <c r="B3" s="67">
        <v>40000</v>
      </c>
    </row>
    <row r="4" spans="1:3" x14ac:dyDescent="0.25">
      <c r="A4" s="67" t="s">
        <v>89</v>
      </c>
      <c r="B4" s="67">
        <v>35000</v>
      </c>
    </row>
    <row r="5" spans="1:3" x14ac:dyDescent="0.25">
      <c r="A5" s="67" t="s">
        <v>95</v>
      </c>
      <c r="B5" s="67">
        <v>40000</v>
      </c>
    </row>
    <row r="6" spans="1:3" x14ac:dyDescent="0.25">
      <c r="A6" s="67" t="s">
        <v>94</v>
      </c>
      <c r="B6" s="67">
        <f>C6*(0.13+0.22+0.051+0.029+0.02)</f>
        <v>65250</v>
      </c>
      <c r="C6">
        <f>B2+B3+B4+B5</f>
        <v>145000</v>
      </c>
    </row>
    <row r="7" spans="1:3" x14ac:dyDescent="0.25">
      <c r="A7" s="67" t="s">
        <v>91</v>
      </c>
      <c r="B7" s="67">
        <v>22000</v>
      </c>
    </row>
    <row r="8" spans="1:3" x14ac:dyDescent="0.25">
      <c r="A8" s="67" t="s">
        <v>92</v>
      </c>
      <c r="B8" s="67">
        <v>3000</v>
      </c>
    </row>
    <row r="9" spans="1:3" x14ac:dyDescent="0.25">
      <c r="A9" s="67" t="s">
        <v>93</v>
      </c>
      <c r="B9" s="67">
        <v>3600</v>
      </c>
    </row>
    <row r="10" spans="1:3" x14ac:dyDescent="0.25">
      <c r="A10" s="93" t="s">
        <v>98</v>
      </c>
      <c r="B10" s="93">
        <f>SUM(B3:B9)</f>
        <v>208850</v>
      </c>
      <c r="C10" s="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2018г</vt:lpstr>
      <vt:lpstr>Перечень (3)</vt:lpstr>
      <vt:lpstr>Лист1</vt:lpstr>
      <vt:lpstr>'2018г'!Область_печати</vt:lpstr>
      <vt:lpstr>'Перечень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 КСК</dc:creator>
  <cp:lastModifiedBy>Пользователь Windows</cp:lastModifiedBy>
  <cp:lastPrinted>2019-01-29T01:10:18Z</cp:lastPrinted>
  <dcterms:created xsi:type="dcterms:W3CDTF">2018-11-07T02:20:48Z</dcterms:created>
  <dcterms:modified xsi:type="dcterms:W3CDTF">2021-02-08T03:40:09Z</dcterms:modified>
</cp:coreProperties>
</file>